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filterPrivacy="1" codeName="ThisWorkbook"/>
  <xr:revisionPtr revIDLastSave="0" documentId="8_{5F70AAC7-FD30-4490-8E8C-3716D685054C}" xr6:coauthVersionLast="47" xr6:coauthVersionMax="47" xr10:uidLastSave="{00000000-0000-0000-0000-000000000000}"/>
  <bookViews>
    <workbookView xWindow="-110" yWindow="-110" windowWidth="19420" windowHeight="10300" xr2:uid="{00000000-000D-0000-FFFF-FFFF00000000}"/>
  </bookViews>
  <sheets>
    <sheet name="Project Estimate" sheetId="2" r:id="rId1"/>
    <sheet name="Summary of BoQ" sheetId="3" r:id="rId2"/>
  </sheets>
  <definedNames>
    <definedName name="_xlnm.Print_Area" localSheetId="0">'Project Estimate'!$A$1:$G$228</definedName>
    <definedName name="_xlnm.Print_Area" localSheetId="1">'Summary of BoQ'!$A$1:$D$39</definedName>
    <definedName name="Z_8E572B81_57C9_4694_BB52_113364F10B18_.wvu.PrintArea" localSheetId="0" hidden="1">'Project Estimate'!$A$2:$G$227</definedName>
    <definedName name="Z_8E572B81_57C9_4694_BB52_113364F10B18_.wvu.PrintArea" localSheetId="1" hidden="1">'Summary of BoQ'!$A$1:$D$39</definedName>
    <definedName name="Z_D27E569B_30D2_40A2_B506_153FF9CE0C41_.wvu.PrintArea" localSheetId="0" hidden="1">'Project Estimate'!$A$1:$G$228</definedName>
    <definedName name="Z_D27E569B_30D2_40A2_B506_153FF9CE0C41_.wvu.PrintArea" localSheetId="1" hidden="1">'Summary of BoQ'!$A$1:$D$39</definedName>
    <definedName name="Z_E434B7BB_DD3E_4739_ADD7_D08F314BF475_.wvu.PrintArea" localSheetId="0" hidden="1">'Project Estimate'!$A$1:$G$227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52" i="2" l="1"/>
  <c r="E224" i="2"/>
  <c r="E223" i="2"/>
  <c r="E222" i="2"/>
  <c r="E221" i="2"/>
  <c r="E220" i="2"/>
  <c r="E219" i="2"/>
  <c r="E218" i="2"/>
  <c r="E217" i="2"/>
  <c r="E216" i="2"/>
  <c r="E215" i="2"/>
  <c r="E214" i="2"/>
  <c r="E213" i="2"/>
  <c r="E212" i="2"/>
  <c r="E211" i="2"/>
  <c r="E210" i="2"/>
  <c r="E209" i="2"/>
  <c r="E208" i="2"/>
  <c r="E207" i="2"/>
  <c r="E206" i="2"/>
  <c r="E117" i="2"/>
  <c r="E161" i="2"/>
  <c r="E160" i="2"/>
  <c r="E153" i="2"/>
  <c r="E151" i="2"/>
  <c r="E150" i="2"/>
  <c r="E149" i="2"/>
  <c r="E148" i="2"/>
  <c r="E147" i="2"/>
  <c r="E146" i="2"/>
  <c r="E145" i="2"/>
  <c r="E144" i="2"/>
  <c r="E143" i="2"/>
  <c r="E142" i="2"/>
  <c r="E141" i="2"/>
  <c r="E140" i="2"/>
  <c r="E132" i="2"/>
  <c r="E131" i="2"/>
  <c r="E130" i="2"/>
  <c r="E129" i="2"/>
  <c r="E128" i="2"/>
  <c r="E127" i="2"/>
  <c r="E126" i="2"/>
  <c r="E125" i="2"/>
  <c r="E124" i="2"/>
  <c r="E123" i="2"/>
  <c r="E122" i="2"/>
  <c r="E121" i="2"/>
  <c r="E120" i="2"/>
  <c r="E119" i="2"/>
  <c r="E118" i="2"/>
  <c r="E116" i="2"/>
  <c r="E115" i="2"/>
  <c r="G95" i="2"/>
  <c r="G90" i="2"/>
  <c r="G86" i="2"/>
  <c r="G82" i="2"/>
  <c r="G78" i="2"/>
  <c r="G74" i="2"/>
  <c r="G70" i="2"/>
</calcChain>
</file>

<file path=xl/sharedStrings.xml><?xml version="1.0" encoding="utf-8"?>
<sst xmlns="http://schemas.openxmlformats.org/spreadsheetml/2006/main" count="363" uniqueCount="249">
  <si>
    <t>PRICING SCHEDULE:</t>
  </si>
  <si>
    <t xml:space="preserve">PROVISION OF MAINTENANCE SERVICES OF LANDSCAPE AND IRRIGATION MAINTENANCE SERVICES </t>
  </si>
  <si>
    <t xml:space="preserve">Pricing schedule/BOQ </t>
  </si>
  <si>
    <t>item</t>
  </si>
  <si>
    <t>Ref</t>
  </si>
  <si>
    <t>Description</t>
  </si>
  <si>
    <t>Unit</t>
  </si>
  <si>
    <t xml:space="preserve">Qty </t>
  </si>
  <si>
    <t>Rate</t>
  </si>
  <si>
    <t>Total</t>
  </si>
  <si>
    <t>A</t>
  </si>
  <si>
    <t>PRELIMINARIES</t>
  </si>
  <si>
    <t>Fixed Charge Items.</t>
  </si>
  <si>
    <t>A.1.1</t>
  </si>
  <si>
    <t>GCC 2010</t>
  </si>
  <si>
    <t>Provide Public Liability Insurance to meet contractual requirements</t>
  </si>
  <si>
    <t>Months</t>
  </si>
  <si>
    <t>A.1.2</t>
  </si>
  <si>
    <t>Provide Contract Surety to meet contractual requirements</t>
  </si>
  <si>
    <t>Years</t>
  </si>
  <si>
    <t>A.1.3</t>
  </si>
  <si>
    <t>2.2.12</t>
  </si>
  <si>
    <t>General responsibilities and other fixed charge obligations</t>
  </si>
  <si>
    <t>(a)</t>
  </si>
  <si>
    <t>Conduct initial inspection of the site and provide report of the landscaped area</t>
  </si>
  <si>
    <t>Sum</t>
  </si>
  <si>
    <t>(b)</t>
  </si>
  <si>
    <t>Provide initial Programme of Works</t>
  </si>
  <si>
    <t>A.1.4</t>
  </si>
  <si>
    <t>2.2.13</t>
  </si>
  <si>
    <t>Occupational Health and Safety (OHS)</t>
  </si>
  <si>
    <t>Preparation of OHS plan and method statements and approval of file by the ELIDZ</t>
  </si>
  <si>
    <t>Attendance of ELIDZ Health and Safety Induction by key personnel</t>
  </si>
  <si>
    <t>Compliance to ELIDZ Occupational Health and Safety requirements and procedures including the revision of OHS plan and method statements where necessary</t>
  </si>
  <si>
    <t>A.1.5</t>
  </si>
  <si>
    <t>2,2.14</t>
  </si>
  <si>
    <t>Environmental Management Plan (EMP)</t>
  </si>
  <si>
    <t>Compliance to ELIDZ EMP requirements and procedures including the preparation of method statements</t>
  </si>
  <si>
    <t>Submission of waste disposal certificates to the ELIDZ Safety, Health, Environment and Quality/Engineer</t>
  </si>
  <si>
    <t>A.1.6</t>
  </si>
  <si>
    <t>2.2.1.2 (a)</t>
  </si>
  <si>
    <t>Staffing, Supervision and management costs:</t>
  </si>
  <si>
    <t>Provision of Staff and Equipment permanently on site during normal working hours, to undertake the tasks itemised below (Labour intensive)</t>
  </si>
  <si>
    <t>1 x project manager</t>
  </si>
  <si>
    <t>mth</t>
  </si>
  <si>
    <t>1 x supervisor</t>
  </si>
  <si>
    <t>16 x gardeners</t>
  </si>
  <si>
    <t>2 x pest control technicians</t>
  </si>
  <si>
    <t>6 x operators</t>
  </si>
  <si>
    <t>1 x drop side 1 ton LDV</t>
  </si>
  <si>
    <t>Allow for the provision of basic equipment, (picks, spades, rakes, brooms, wheelbarrows, etc.)</t>
  </si>
  <si>
    <t>Allow for the provision of Specialist Equipment, (4 x lawn mowers, 2 x weed eaters with nylon and blade attachments.)</t>
  </si>
  <si>
    <t>A.1.7</t>
  </si>
  <si>
    <t>Time Related Charges</t>
  </si>
  <si>
    <t>A.1.7.1</t>
  </si>
  <si>
    <t>Contractual Requirements</t>
  </si>
  <si>
    <t>A.1.7.2</t>
  </si>
  <si>
    <t xml:space="preserve">General responsibilities related to management of works, provision of project and/or site managent functions and other time related obligations </t>
  </si>
  <si>
    <t>extra over for after hours works</t>
  </si>
  <si>
    <t>hrs</t>
  </si>
  <si>
    <t>1 x gardeners</t>
  </si>
  <si>
    <t>1 x operators</t>
  </si>
  <si>
    <t>1 x pest control technician</t>
  </si>
  <si>
    <t>1 x drop side 1 ton LDV tavelling in excess of 2000 kms per month</t>
  </si>
  <si>
    <t>km</t>
  </si>
  <si>
    <t>Provide monthly schedule/programme of works indicating the activities to be undertaken each month</t>
  </si>
  <si>
    <t>Total for section A carried to Summary</t>
  </si>
  <si>
    <t>B</t>
  </si>
  <si>
    <t>2.2.1.2</t>
  </si>
  <si>
    <t>Unscheduled works (All items are Provisional))</t>
  </si>
  <si>
    <t>B.1.1</t>
  </si>
  <si>
    <t>PS1</t>
  </si>
  <si>
    <t>Allowable for the purchase of consumables as authorised by the engineer</t>
  </si>
  <si>
    <t>Prov Sum</t>
  </si>
  <si>
    <t>B.1.2</t>
  </si>
  <si>
    <t>Mark-up on item B.1.1 for Contractor's administrative cost and profit (state % and extend as an amount)</t>
  </si>
  <si>
    <t>%</t>
  </si>
  <si>
    <t>B.1.3</t>
  </si>
  <si>
    <t>PS2</t>
  </si>
  <si>
    <t xml:space="preserve">Allow for repair of damaged/vandalised landscaped areas and irrigation equipment as authorised by the engineer </t>
  </si>
  <si>
    <t>B.1.4</t>
  </si>
  <si>
    <t>Mark-up on item B.1.3 for Contractor's administrative cost and profit (state % and extend as an amount)</t>
  </si>
  <si>
    <t>B.1.5</t>
  </si>
  <si>
    <t>PS3</t>
  </si>
  <si>
    <t>Allow for possible repair/replacement of irrigation pumps and related equipment as authorised by the engineer</t>
  </si>
  <si>
    <t>B.1.6</t>
  </si>
  <si>
    <t>Mark up on Item B.1.5 for Contractor's administrative cost and profit (State % and extend as an amount)</t>
  </si>
  <si>
    <t>B.1.7</t>
  </si>
  <si>
    <t>PS4</t>
  </si>
  <si>
    <t>Allow for possible repairs, maintenance, and upgrades to the Rainbird IQ automated irrigation system - including the weather station as authorised by the engineer</t>
  </si>
  <si>
    <t>B.1.8</t>
  </si>
  <si>
    <t>Mark up on Item B.1.7 for Contractor's administrative cost and profit (State % and extend as an amount)</t>
  </si>
  <si>
    <t>B.1.9</t>
  </si>
  <si>
    <t>PS5</t>
  </si>
  <si>
    <t>Allow for possible repair/refurbishment to Nursery and related buildings and hardstands as authorised by the engineer</t>
  </si>
  <si>
    <t>B.1.10</t>
  </si>
  <si>
    <t>Mark up on Item B.1.9 for Contractor's administrative cost and profit (State % and extend as an amount)</t>
  </si>
  <si>
    <t>B.1.11</t>
  </si>
  <si>
    <t>PS6</t>
  </si>
  <si>
    <t>Allow for Compost to be sourced, delivered and spread @ 0.015m3/m² as authorised by the engineer</t>
  </si>
  <si>
    <t>Compost must be properly decomposed organic material, free from deleterious salts, waste products and impurities and with a pH-value between 4 and 7.
SHOULD NOT be worked into the soil, but left as an additional mulch layer where placed.</t>
  </si>
  <si>
    <t>B.1.12</t>
  </si>
  <si>
    <t>Mark up on Item B.1.11 for Contractor's administrative cost and profit (State % and extend as an amount)</t>
  </si>
  <si>
    <t>B.1.13</t>
  </si>
  <si>
    <t>PS7</t>
  </si>
  <si>
    <t>Allow for Mulch to be sourced, delivered and spread @ 1m3/7m² as authorised by the engineer</t>
  </si>
  <si>
    <t xml:space="preserve">Mulch to be shredded selected wood or bark chips varying in size from 25mm to 50mm in length, from coniferous trees or other approved </t>
  </si>
  <si>
    <t>B.1.14</t>
  </si>
  <si>
    <t>Mark up on Item B.1.13 for Contractor's administrative cost and profit (State % and extend as an amount)</t>
  </si>
  <si>
    <t>Total for section B carried to Summary</t>
  </si>
  <si>
    <t>C</t>
  </si>
  <si>
    <t>Maintenance</t>
  </si>
  <si>
    <t>Note : Labour, Plant and Equipment allowed for elsewhere. Allow for maintenance, fuels, oils, consumables only</t>
  </si>
  <si>
    <t>Scheduled works</t>
  </si>
  <si>
    <t>2.2.1.2 (b)</t>
  </si>
  <si>
    <t>Site Inspections and Reporting</t>
  </si>
  <si>
    <r>
      <t xml:space="preserve">Mowing, Sweeping, Mulch, Kerbing, Edging, De-thatching, Fertilizing, Weeding (include fuels, oils and consumables in this item) - </t>
    </r>
    <r>
      <rPr>
        <sz val="11"/>
        <color theme="3" tint="0.39997558519241921"/>
        <rFont val="Arial"/>
        <family val="2"/>
      </rPr>
      <t>122400 m2 grassed area.</t>
    </r>
  </si>
  <si>
    <t>C.1.1</t>
  </si>
  <si>
    <t>2.2.1.2 ( c)</t>
  </si>
  <si>
    <t xml:space="preserve">Planted Areas Monthly Garden Maintenance: </t>
  </si>
  <si>
    <t>CCA Entrance (650m2 x 24)</t>
  </si>
  <si>
    <t>m2</t>
  </si>
  <si>
    <t>ELIDZ Administration (700m2 x 24)</t>
  </si>
  <si>
    <t>Zone 1C STP- Outside and Parking(2880m2 x24)</t>
  </si>
  <si>
    <t>Zone 1C STP- Inside and Call Centre area (5040m2 x 24)</t>
  </si>
  <si>
    <t>Transport Hub (3100m2x 24)</t>
  </si>
  <si>
    <t>Head Office (3 990m2 x 24)</t>
  </si>
  <si>
    <t>Collectal Entrance garden (164m2 x 24)</t>
  </si>
  <si>
    <t>Nursery/Horticulture (900m2 x 24)</t>
  </si>
  <si>
    <t>Mariculture Entrance Garden (15m2 x 24)</t>
  </si>
  <si>
    <t>Vehicle Storage Yard - Outside Gardens (1600m2 x 24)</t>
  </si>
  <si>
    <t>Auto Motive Supply Park - Outside gardens (4500m2 x 24)</t>
  </si>
  <si>
    <t>Conference Centre (2020m2 x 24)</t>
  </si>
  <si>
    <t>Maintenance Store (1900m2 x 24)</t>
  </si>
  <si>
    <t>Frotex (Nampak and Fire Booster station) (1986m2 x 24)</t>
  </si>
  <si>
    <t>Feltex (1780m2 x 24)</t>
  </si>
  <si>
    <t>Automould and Yangfeng (670m2 x 24)</t>
  </si>
  <si>
    <t>Milano Pino (MC Sycro and TI Automotive) (710m2 x 24)</t>
  </si>
  <si>
    <t>BE 2 (870m2 x 24)</t>
  </si>
  <si>
    <t>C.1.2</t>
  </si>
  <si>
    <t>2.2.1.2 ( d)</t>
  </si>
  <si>
    <t>Lawn maintenance:</t>
  </si>
  <si>
    <t>Complete 2 cuts a month for the following ELIDZ Facilities:-</t>
  </si>
  <si>
    <t>CCA Entrances including Admin A and B (1627m2 x 24)</t>
  </si>
  <si>
    <t>Transport Hub/Investment Centre (7173m2 x24)</t>
  </si>
  <si>
    <t>Feltex (2656m2 x 24)</t>
  </si>
  <si>
    <t>Automotive Supply Park (6453m2 x 24)</t>
  </si>
  <si>
    <t>Vehicle Storage Yard - Outside Gardens (4762m2 x 24)</t>
  </si>
  <si>
    <t>m3</t>
  </si>
  <si>
    <t>Conference Centre (3541m2 x 24)</t>
  </si>
  <si>
    <t>Mariculture (25 876m2 x 24)</t>
  </si>
  <si>
    <t>Maintenance Store (4428m2 x 24)</t>
  </si>
  <si>
    <t>Frotex ( Nampak, Fire Booster Station) (2656m2 x 24)</t>
  </si>
  <si>
    <t>Milano Pino (MC Sycro and TI Automotive) (6453m2 x 24)</t>
  </si>
  <si>
    <t>BE 2 (2656m2 x 24)</t>
  </si>
  <si>
    <t>Automould &amp; Yanfeng shared space (4588m2 x 24)</t>
  </si>
  <si>
    <t>Zone 1C Lawns  (12 x 3 587) Science and Technology</t>
  </si>
  <si>
    <t>Transport Building Lawns (2 x 1 328 x 24) Investment Centre</t>
  </si>
  <si>
    <t>C.1.3</t>
  </si>
  <si>
    <t>2.2.1.2 (e)</t>
  </si>
  <si>
    <t>Veld grass &amp; Open Areas: 4 cuts per year</t>
  </si>
  <si>
    <t>The veldgrass and open park areas of the site are to be maintained to a neat and uniform length and standard four (4) times a year. This area will be cut as per the SLA period. Area shall be cut with brush cutters and slashers. (include fuels, oils and consumables in this item) - 104 000 m2 veldgrass</t>
  </si>
  <si>
    <t>Complete 1 cut a month for the following ELIDZ Facilities:-</t>
  </si>
  <si>
    <t>Alexander Golf Course</t>
  </si>
  <si>
    <t xml:space="preserve">Zone 1C Veld Grass near the Car Parking                  </t>
  </si>
  <si>
    <t>2.2.1.2 (f)</t>
  </si>
  <si>
    <t>Garden Rubbish removal</t>
  </si>
  <si>
    <t>2.2.1.2 (g)</t>
  </si>
  <si>
    <t>Pests and Diseases</t>
  </si>
  <si>
    <t>2.2.1.2 (h)</t>
  </si>
  <si>
    <t>Irrigation and Watering</t>
  </si>
  <si>
    <t>C.1.5</t>
  </si>
  <si>
    <t>PS9</t>
  </si>
  <si>
    <t xml:space="preserve">Top Dressing </t>
  </si>
  <si>
    <t>Top dressing Material for top dressing shall be equal quantities of well-rotted organic matter and topsoil. Grass shall first be mowed and all cuttings removed before top dressing is applied. Top dressing shall be applied in layers not more than 20mm thick and shall be tidied up with a drag mat and rakes and finally tested for levelness with a straightedge. No hump or hallows shall be apparent when testing. If necessary fertilizers shall be added to the top dressing and mixed in before application.</t>
  </si>
  <si>
    <t>Total for section C carried to Summary</t>
  </si>
  <si>
    <t>D</t>
  </si>
  <si>
    <t>2.2.1.2 (k)</t>
  </si>
  <si>
    <t>Horticulture</t>
  </si>
  <si>
    <t>D.1.1</t>
  </si>
  <si>
    <t>Take possession of the ELIDZ Horticultural Facility, do a complete maintenance inspection and report, including initial take-on readings to water and electricity meters.</t>
  </si>
  <si>
    <t>D.1.2</t>
  </si>
  <si>
    <t xml:space="preserve">Trees </t>
  </si>
  <si>
    <t>Water, weeding, pruning and keep pest and disease free</t>
  </si>
  <si>
    <t>month</t>
  </si>
  <si>
    <t>D.1.3</t>
  </si>
  <si>
    <t xml:space="preserve">Shrubs </t>
  </si>
  <si>
    <t>Watering, weeding, fertilizing with 5:1:5 Vitaflora and keeping pest and disease free</t>
  </si>
  <si>
    <t>Bagging of splits  into 4 litre bags including soil mix and including 10g of 2:3:2(22)+Zn</t>
  </si>
  <si>
    <t>each</t>
  </si>
  <si>
    <t>D.1.4</t>
  </si>
  <si>
    <t xml:space="preserve">Groundcovers </t>
  </si>
  <si>
    <t>Bagging of splits and cuttings into 4 litre bags including soil mix and including 10g of 2:3:2(22)+Zn</t>
  </si>
  <si>
    <t>D.1.5</t>
  </si>
  <si>
    <t>General housekeeping</t>
  </si>
  <si>
    <t>Cleaning and maintaining the existing nursery facilities, buildings and hardstands</t>
  </si>
  <si>
    <t>Monthly stock list of the nursery updated and submitted to the Landscape Architect.</t>
  </si>
  <si>
    <t>Monthly overhead costs associated with the facility, e.g.: Utilities, security, maintenance etc.</t>
  </si>
  <si>
    <t>Total for section D carried to Summary</t>
  </si>
  <si>
    <t>E</t>
  </si>
  <si>
    <t>2.2.1.2 (l)</t>
  </si>
  <si>
    <t>Management of Weeds on pavement and walkways</t>
  </si>
  <si>
    <t>The weedkiller is expected to last at least 3months after application except in cases of heavy rain</t>
  </si>
  <si>
    <t>Spray weedkiller on the following areas:-</t>
  </si>
  <si>
    <t>Head Office (Zone 1E) (6 856 x 20)</t>
  </si>
  <si>
    <t>STP (Outside) (Zone 1C) (14 919m2 x 20)</t>
  </si>
  <si>
    <t>STP (Inside) (Zone 1C) (1885m2 x 20)</t>
  </si>
  <si>
    <t>Walkways STP/Investment Centre (438m2 x 20)</t>
  </si>
  <si>
    <t>Investment Centre  (1348m2 x 20)</t>
  </si>
  <si>
    <t>Walkway behind Investment Centre (3914m2 x 20)</t>
  </si>
  <si>
    <t>CCA Building Walkways (1200m2 x 20)</t>
  </si>
  <si>
    <t>Admin A and B (3630m2 x 20)</t>
  </si>
  <si>
    <t>Unoccupied Building (Meek Mines) (2238m2 x 20)</t>
  </si>
  <si>
    <t>Zone 1A Walkways (4895m2 x 20)</t>
  </si>
  <si>
    <t>Conference Centre (1548m2 x 20)</t>
  </si>
  <si>
    <t>Substations (8) (1000m2 x 20)</t>
  </si>
  <si>
    <t>Substation Military Road (Zone 1F) (126m2 x 20)</t>
  </si>
  <si>
    <t>Node Room (126m2 x 20)</t>
  </si>
  <si>
    <t>D-Fence (2238m2 x 20)</t>
  </si>
  <si>
    <t>Yekani (Zone 1B) (2058m2 x 20)</t>
  </si>
  <si>
    <t>Horticulture (1290m2 x20)</t>
  </si>
  <si>
    <t>Techniplas (Shared facility) (904m2 x 20)</t>
  </si>
  <si>
    <t>Zone  1D (637m2 x 20)</t>
  </si>
  <si>
    <t>Total for section E carried to Summary</t>
  </si>
  <si>
    <t>PROVISION OF LANDSCAPE AND IRRIGATION MAINTENANCE SERVICES</t>
  </si>
  <si>
    <t>SUMMARY OF BILLS OF QUANTITIES</t>
  </si>
  <si>
    <t>Section</t>
  </si>
  <si>
    <r>
      <rPr>
        <b/>
        <sz val="12"/>
        <rFont val="Calibri"/>
        <family val="2"/>
        <scheme val="minor"/>
      </rPr>
      <t xml:space="preserve">      </t>
    </r>
    <r>
      <rPr>
        <b/>
        <u/>
        <sz val="12"/>
        <rFont val="Calibri"/>
        <family val="2"/>
        <scheme val="minor"/>
      </rPr>
      <t>Amount</t>
    </r>
  </si>
  <si>
    <t xml:space="preserve">Section A : </t>
  </si>
  <si>
    <t>Preliminary and General</t>
  </si>
  <si>
    <t>R</t>
  </si>
  <si>
    <t>Section B:</t>
  </si>
  <si>
    <t>Provisional Sums</t>
  </si>
  <si>
    <t xml:space="preserve">Section C : </t>
  </si>
  <si>
    <t>Section D :</t>
  </si>
  <si>
    <t>Horticulture Facility</t>
  </si>
  <si>
    <t>Section E :</t>
  </si>
  <si>
    <t>Management of weeds</t>
  </si>
  <si>
    <t>Nett Total of Tender for year 1 and 2</t>
  </si>
  <si>
    <t>Allow for Escalation @ 7%</t>
  </si>
  <si>
    <t>Allow for Contingencies @ 5%</t>
  </si>
  <si>
    <t xml:space="preserve">Net Total of Tender for year 1 and 2 including Escalation </t>
  </si>
  <si>
    <t xml:space="preserve">Add Value Added Tax at 15% </t>
  </si>
  <si>
    <t xml:space="preserve">GROSS TOTAL OF TENDER </t>
  </si>
  <si>
    <t>(Carried to Form of Offer and Acceptance)</t>
  </si>
  <si>
    <t>Name of Tenderer :</t>
  </si>
  <si>
    <t>Signed on behalf</t>
  </si>
  <si>
    <t>of Tenderer :</t>
  </si>
  <si>
    <t>Dated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</si>
</sst>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R&quot;* #,##0.00_-;\-&quot;R&quot;* #,##0.00_-;_-&quot;R&quot;* &quot;-&quot;??_-;_-@_-"/>
    <numFmt numFmtId="43" formatCode="_-* #,##0.00_-;\-* #,##0.00_-;_-* &quot;-&quot;??_-;_-@_-"/>
    <numFmt numFmtId="164" formatCode="_ &quot;R&quot;\ * #,##0.00_ ;_ &quot;R&quot;\ * \-#,##0.00_ ;_ &quot;R&quot;\ * &quot;-&quot;??_ ;_ @_ "/>
    <numFmt numFmtId="165" formatCode="_ * #,##0.00_ ;_ * \-#,##0.00_ ;_ * &quot;-&quot;??_ ;_ @_ "/>
  </numFmts>
  <fonts count="18" x14ac:knownFonts="1">
    <font>
      <sz val="11"/>
      <color theme="1"/>
      <name val="Calibri"/>
      <family val="2"/>
      <scheme val="minor"/>
    </font>
    <font>
      <sz val="11"/>
      <color theme="1"/>
      <name val="Calibri"/>
      <family val="2"/>
      <scheme val="minor"/>
    </font>
    <font>
      <sz val="10"/>
      <name val="Arial"/>
      <family val="2"/>
    </font>
    <font>
      <b/>
      <sz val="11"/>
      <color theme="1"/>
      <name val="Arial"/>
      <family val="2"/>
    </font>
    <font>
      <sz val="11"/>
      <color theme="1"/>
      <name val="Arial"/>
      <family val="2"/>
    </font>
    <font>
      <sz val="11"/>
      <color rgb="FFFF0000"/>
      <name val="Arial"/>
      <family val="2"/>
    </font>
    <font>
      <b/>
      <sz val="11"/>
      <name val="Arial"/>
      <family val="2"/>
    </font>
    <font>
      <sz val="11"/>
      <name val="Arial"/>
      <family val="2"/>
    </font>
    <font>
      <b/>
      <i/>
      <sz val="11"/>
      <color theme="1"/>
      <name val="Arial"/>
      <family val="2"/>
    </font>
    <font>
      <i/>
      <sz val="11"/>
      <name val="Arial"/>
      <family val="2"/>
    </font>
    <font>
      <sz val="11"/>
      <color theme="3" tint="0.39997558519241921"/>
      <name val="Arial"/>
      <family val="2"/>
    </font>
    <font>
      <b/>
      <u/>
      <sz val="11"/>
      <name val="Arial"/>
      <family val="2"/>
    </font>
    <font>
      <u/>
      <sz val="11"/>
      <name val="Arial"/>
      <family val="2"/>
    </font>
    <font>
      <sz val="12"/>
      <color theme="1"/>
      <name val="Calibri"/>
      <family val="2"/>
      <scheme val="minor"/>
    </font>
    <font>
      <sz val="10"/>
      <name val="MS Sans Serif"/>
      <family val="2"/>
    </font>
    <font>
      <b/>
      <sz val="12"/>
      <name val="Calibri"/>
      <family val="2"/>
      <scheme val="minor"/>
    </font>
    <font>
      <sz val="12"/>
      <name val="Calibri"/>
      <family val="2"/>
      <scheme val="minor"/>
    </font>
    <font>
      <b/>
      <u/>
      <sz val="12"/>
      <name val="Calibri"/>
      <family val="2"/>
      <scheme val="minor"/>
    </font>
  </fonts>
  <fills count="5">
    <fill>
      <patternFill patternType="none"/>
    </fill>
    <fill>
      <patternFill patternType="gray125"/>
    </fill>
    <fill>
      <patternFill patternType="solid">
        <fgColor theme="3" tint="0.79998168889431442"/>
        <bgColor indexed="64"/>
      </patternFill>
    </fill>
    <fill>
      <patternFill patternType="solid">
        <fgColor rgb="FFFFFF00"/>
        <bgColor indexed="64"/>
      </patternFill>
    </fill>
    <fill>
      <patternFill patternType="solid">
        <fgColor theme="0"/>
        <bgColor indexed="64"/>
      </patternFill>
    </fill>
  </fills>
  <borders count="37">
    <border>
      <left/>
      <right/>
      <top/>
      <bottom/>
      <diagonal/>
    </border>
    <border>
      <left style="thick">
        <color auto="1"/>
      </left>
      <right style="hair">
        <color auto="1"/>
      </right>
      <top style="thick">
        <color auto="1"/>
      </top>
      <bottom/>
      <diagonal/>
    </border>
    <border>
      <left style="hair">
        <color auto="1"/>
      </left>
      <right/>
      <top style="thick">
        <color auto="1"/>
      </top>
      <bottom style="medium">
        <color auto="1"/>
      </bottom>
      <diagonal/>
    </border>
    <border>
      <left/>
      <right/>
      <top style="thick">
        <color auto="1"/>
      </top>
      <bottom style="medium">
        <color auto="1"/>
      </bottom>
      <diagonal/>
    </border>
    <border>
      <left/>
      <right style="thick">
        <color auto="1"/>
      </right>
      <top style="thick">
        <color auto="1"/>
      </top>
      <bottom style="medium">
        <color auto="1"/>
      </bottom>
      <diagonal/>
    </border>
    <border>
      <left style="thick">
        <color auto="1"/>
      </left>
      <right style="hair">
        <color auto="1"/>
      </right>
      <top style="medium">
        <color auto="1"/>
      </top>
      <bottom style="medium">
        <color auto="1"/>
      </bottom>
      <diagonal/>
    </border>
    <border>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hair">
        <color auto="1"/>
      </left>
      <right style="thick">
        <color auto="1"/>
      </right>
      <top style="medium">
        <color auto="1"/>
      </top>
      <bottom style="medium">
        <color auto="1"/>
      </bottom>
      <diagonal/>
    </border>
    <border>
      <left style="thick">
        <color auto="1"/>
      </left>
      <right style="hair">
        <color auto="1"/>
      </right>
      <top/>
      <bottom style="hair">
        <color auto="1"/>
      </bottom>
      <diagonal/>
    </border>
    <border>
      <left/>
      <right style="hair">
        <color auto="1"/>
      </right>
      <top/>
      <bottom style="hair">
        <color auto="1"/>
      </bottom>
      <diagonal/>
    </border>
    <border>
      <left style="hair">
        <color auto="1"/>
      </left>
      <right style="hair">
        <color auto="1"/>
      </right>
      <top/>
      <bottom style="hair">
        <color auto="1"/>
      </bottom>
      <diagonal/>
    </border>
    <border>
      <left style="hair">
        <color auto="1"/>
      </left>
      <right style="thick">
        <color auto="1"/>
      </right>
      <top/>
      <bottom style="hair">
        <color auto="1"/>
      </bottom>
      <diagonal/>
    </border>
    <border>
      <left style="thick">
        <color auto="1"/>
      </left>
      <right style="hair">
        <color auto="1"/>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ck">
        <color auto="1"/>
      </right>
      <top style="hair">
        <color auto="1"/>
      </top>
      <bottom style="hair">
        <color auto="1"/>
      </bottom>
      <diagonal/>
    </border>
    <border>
      <left style="thick">
        <color auto="1"/>
      </left>
      <right style="hair">
        <color auto="1"/>
      </right>
      <top/>
      <bottom/>
      <diagonal/>
    </border>
    <border>
      <left/>
      <right style="hair">
        <color auto="1"/>
      </right>
      <top/>
      <bottom/>
      <diagonal/>
    </border>
    <border>
      <left style="hair">
        <color auto="1"/>
      </left>
      <right style="hair">
        <color auto="1"/>
      </right>
      <top/>
      <bottom/>
      <diagonal/>
    </border>
    <border>
      <left style="hair">
        <color auto="1"/>
      </left>
      <right style="thick">
        <color auto="1"/>
      </right>
      <top/>
      <bottom/>
      <diagonal/>
    </border>
    <border>
      <left style="thick">
        <color auto="1"/>
      </left>
      <right style="hair">
        <color auto="1"/>
      </right>
      <top style="thick">
        <color auto="1"/>
      </top>
      <bottom style="double">
        <color auto="1"/>
      </bottom>
      <diagonal/>
    </border>
    <border>
      <left/>
      <right style="hair">
        <color auto="1"/>
      </right>
      <top style="thick">
        <color auto="1"/>
      </top>
      <bottom style="double">
        <color auto="1"/>
      </bottom>
      <diagonal/>
    </border>
    <border>
      <left style="hair">
        <color auto="1"/>
      </left>
      <right style="hair">
        <color auto="1"/>
      </right>
      <top style="thick">
        <color auto="1"/>
      </top>
      <bottom style="double">
        <color auto="1"/>
      </bottom>
      <diagonal/>
    </border>
    <border>
      <left style="hair">
        <color auto="1"/>
      </left>
      <right style="thick">
        <color auto="1"/>
      </right>
      <top style="thick">
        <color auto="1"/>
      </top>
      <bottom style="double">
        <color auto="1"/>
      </bottom>
      <diagonal/>
    </border>
    <border>
      <left style="thick">
        <color auto="1"/>
      </left>
      <right style="hair">
        <color auto="1"/>
      </right>
      <top style="hair">
        <color auto="1"/>
      </top>
      <bottom/>
      <diagonal/>
    </border>
    <border>
      <left/>
      <right style="hair">
        <color auto="1"/>
      </right>
      <top style="hair">
        <color auto="1"/>
      </top>
      <bottom/>
      <diagonal/>
    </border>
    <border>
      <left style="hair">
        <color auto="1"/>
      </left>
      <right style="hair">
        <color auto="1"/>
      </right>
      <top style="hair">
        <color auto="1"/>
      </top>
      <bottom/>
      <diagonal/>
    </border>
    <border>
      <left style="hair">
        <color auto="1"/>
      </left>
      <right style="thick">
        <color auto="1"/>
      </right>
      <top style="hair">
        <color auto="1"/>
      </top>
      <bottom/>
      <diagonal/>
    </border>
    <border>
      <left/>
      <right/>
      <top/>
      <bottom style="dotted">
        <color indexed="64"/>
      </bottom>
      <diagonal/>
    </border>
    <border>
      <left/>
      <right/>
      <top/>
      <bottom style="thin">
        <color indexed="64"/>
      </bottom>
      <diagonal/>
    </border>
    <border>
      <left/>
      <right/>
      <top style="dotted">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bottom style="double">
        <color indexed="64"/>
      </bottom>
      <diagonal/>
    </border>
    <border>
      <left/>
      <right style="thin">
        <color indexed="64"/>
      </right>
      <top/>
      <bottom style="double">
        <color indexed="64"/>
      </bottom>
      <diagonal/>
    </border>
  </borders>
  <cellStyleXfs count="8">
    <xf numFmtId="0" fontId="0" fillId="0" borderId="0"/>
    <xf numFmtId="9" fontId="1" fillId="0" borderId="0" applyFont="0" applyFill="0" applyBorder="0" applyAlignment="0" applyProtection="0"/>
    <xf numFmtId="0" fontId="2" fillId="0" borderId="0"/>
    <xf numFmtId="0" fontId="13" fillId="0" borderId="0"/>
    <xf numFmtId="0" fontId="2" fillId="0" borderId="0"/>
    <xf numFmtId="4" fontId="14"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cellStyleXfs>
  <cellXfs count="141">
    <xf numFmtId="0" fontId="0" fillId="0" borderId="0" xfId="0"/>
    <xf numFmtId="0" fontId="3"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wrapText="1"/>
    </xf>
    <xf numFmtId="0" fontId="4" fillId="0" borderId="0" xfId="0" applyFont="1" applyAlignment="1">
      <alignment vertical="center"/>
    </xf>
    <xf numFmtId="3" fontId="4" fillId="0" borderId="0" xfId="0" applyNumberFormat="1" applyFont="1" applyAlignment="1">
      <alignment horizontal="center" vertical="center"/>
    </xf>
    <xf numFmtId="4" fontId="4" fillId="0" borderId="0" xfId="0" applyNumberFormat="1" applyFont="1" applyAlignment="1">
      <alignment vertical="center"/>
    </xf>
    <xf numFmtId="0" fontId="3" fillId="0" borderId="1" xfId="0" applyFont="1" applyBorder="1" applyAlignment="1">
      <alignment horizontal="center" vertical="center"/>
    </xf>
    <xf numFmtId="0" fontId="3" fillId="0" borderId="5" xfId="0" applyFont="1" applyBorder="1" applyAlignment="1">
      <alignment horizontal="center" vertical="center"/>
    </xf>
    <xf numFmtId="0" fontId="3" fillId="2" borderId="6" xfId="0" applyFont="1" applyFill="1" applyBorder="1" applyAlignment="1">
      <alignment horizontal="center" vertical="center"/>
    </xf>
    <xf numFmtId="0" fontId="3" fillId="2" borderId="7" xfId="0" applyFont="1" applyFill="1" applyBorder="1" applyAlignment="1">
      <alignment vertical="center" wrapText="1"/>
    </xf>
    <xf numFmtId="0" fontId="3" fillId="2" borderId="7" xfId="0" applyFont="1" applyFill="1" applyBorder="1" applyAlignment="1">
      <alignment horizontal="center" vertical="center"/>
    </xf>
    <xf numFmtId="3" fontId="3" fillId="2" borderId="7" xfId="0" applyNumberFormat="1" applyFont="1" applyFill="1" applyBorder="1" applyAlignment="1">
      <alignment horizontal="center" vertical="center"/>
    </xf>
    <xf numFmtId="4" fontId="3" fillId="2" borderId="7" xfId="0" applyNumberFormat="1" applyFont="1" applyFill="1" applyBorder="1" applyAlignment="1">
      <alignment horizontal="center" vertical="center"/>
    </xf>
    <xf numFmtId="4" fontId="3" fillId="2" borderId="8" xfId="0" applyNumberFormat="1" applyFont="1" applyFill="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4" fillId="0" borderId="11" xfId="0" applyFont="1" applyBorder="1" applyAlignment="1">
      <alignment vertical="center" wrapText="1"/>
    </xf>
    <xf numFmtId="0" fontId="4" fillId="0" borderId="11" xfId="0" applyFont="1" applyBorder="1" applyAlignment="1">
      <alignment horizontal="center" vertical="center"/>
    </xf>
    <xf numFmtId="3" fontId="4" fillId="0" borderId="11" xfId="0" applyNumberFormat="1" applyFont="1" applyBorder="1" applyAlignment="1">
      <alignment horizontal="center" vertical="center"/>
    </xf>
    <xf numFmtId="4" fontId="4" fillId="0" borderId="11" xfId="0" applyNumberFormat="1" applyFont="1" applyBorder="1" applyAlignment="1">
      <alignment vertical="center"/>
    </xf>
    <xf numFmtId="4" fontId="4" fillId="0" borderId="12" xfId="0" applyNumberFormat="1" applyFont="1" applyBorder="1" applyAlignment="1">
      <alignment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vertical="center" wrapText="1"/>
    </xf>
    <xf numFmtId="0" fontId="4" fillId="0" borderId="15" xfId="0" applyFont="1" applyBorder="1" applyAlignment="1">
      <alignment horizontal="center" vertical="center"/>
    </xf>
    <xf numFmtId="3" fontId="4" fillId="0" borderId="15" xfId="0" applyNumberFormat="1" applyFont="1" applyBorder="1" applyAlignment="1">
      <alignment horizontal="center" vertical="center"/>
    </xf>
    <xf numFmtId="4" fontId="4" fillId="0" borderId="15" xfId="0" applyNumberFormat="1" applyFont="1" applyBorder="1" applyAlignment="1">
      <alignment vertical="center"/>
    </xf>
    <xf numFmtId="4" fontId="4" fillId="0" borderId="16" xfId="0" applyNumberFormat="1" applyFont="1" applyBorder="1" applyAlignment="1">
      <alignment vertical="center"/>
    </xf>
    <xf numFmtId="0" fontId="8" fillId="0" borderId="15" xfId="0" applyFont="1" applyBorder="1" applyAlignment="1">
      <alignment vertical="center" wrapText="1"/>
    </xf>
    <xf numFmtId="0" fontId="7" fillId="0" borderId="15" xfId="0" applyFont="1" applyBorder="1" applyAlignment="1">
      <alignment vertic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7" fillId="0" borderId="15" xfId="0" applyFont="1" applyBorder="1" applyAlignment="1">
      <alignment horizontal="center" vertical="center"/>
    </xf>
    <xf numFmtId="3" fontId="7" fillId="0" borderId="15" xfId="0" applyNumberFormat="1" applyFont="1" applyBorder="1" applyAlignment="1">
      <alignment horizontal="center" vertical="center"/>
    </xf>
    <xf numFmtId="4" fontId="7" fillId="0" borderId="15" xfId="0" applyNumberFormat="1" applyFont="1" applyBorder="1" applyAlignment="1">
      <alignment vertical="center"/>
    </xf>
    <xf numFmtId="4" fontId="7" fillId="0" borderId="16" xfId="0" applyNumberFormat="1" applyFont="1" applyBorder="1" applyAlignment="1">
      <alignment vertical="center"/>
    </xf>
    <xf numFmtId="0" fontId="7" fillId="0" borderId="0" xfId="0" applyFont="1" applyAlignment="1">
      <alignment vertical="center"/>
    </xf>
    <xf numFmtId="0" fontId="4" fillId="0" borderId="15" xfId="0" applyFont="1" applyBorder="1" applyAlignment="1">
      <alignment vertical="center" wrapText="1"/>
    </xf>
    <xf numFmtId="0" fontId="4" fillId="3" borderId="0" xfId="0" applyFont="1" applyFill="1" applyAlignment="1">
      <alignment vertical="center"/>
    </xf>
    <xf numFmtId="0" fontId="3" fillId="4" borderId="13" xfId="0" applyFont="1" applyFill="1" applyBorder="1" applyAlignment="1">
      <alignment horizontal="center" vertical="center"/>
    </xf>
    <xf numFmtId="0" fontId="3" fillId="4" borderId="14" xfId="0" applyFont="1" applyFill="1" applyBorder="1" applyAlignment="1">
      <alignment horizontal="center" vertical="center"/>
    </xf>
    <xf numFmtId="0" fontId="7" fillId="4" borderId="15" xfId="0" applyFont="1" applyFill="1" applyBorder="1" applyAlignment="1">
      <alignment vertical="center" wrapText="1"/>
    </xf>
    <xf numFmtId="0" fontId="4" fillId="4" borderId="15" xfId="0" applyFont="1" applyFill="1" applyBorder="1" applyAlignment="1">
      <alignment horizontal="center" vertical="center"/>
    </xf>
    <xf numFmtId="3" fontId="4" fillId="4" borderId="15" xfId="0" applyNumberFormat="1" applyFont="1" applyFill="1" applyBorder="1" applyAlignment="1">
      <alignment horizontal="center" vertical="center"/>
    </xf>
    <xf numFmtId="4" fontId="4" fillId="4" borderId="15" xfId="0" applyNumberFormat="1" applyFont="1" applyFill="1" applyBorder="1" applyAlignment="1">
      <alignment vertical="center"/>
    </xf>
    <xf numFmtId="0" fontId="4" fillId="4" borderId="0" xfId="0" applyFont="1" applyFill="1" applyAlignment="1">
      <alignment vertical="center"/>
    </xf>
    <xf numFmtId="4" fontId="4" fillId="4" borderId="16" xfId="0" applyNumberFormat="1" applyFont="1" applyFill="1" applyBorder="1" applyAlignment="1">
      <alignment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4" fillId="0" borderId="19" xfId="0" applyFont="1" applyBorder="1" applyAlignment="1">
      <alignment vertical="center" wrapText="1"/>
    </xf>
    <xf numFmtId="0" fontId="4" fillId="0" borderId="19" xfId="0" applyFont="1" applyBorder="1" applyAlignment="1">
      <alignment horizontal="center" vertical="center"/>
    </xf>
    <xf numFmtId="3" fontId="4" fillId="0" borderId="19" xfId="0" applyNumberFormat="1" applyFont="1" applyBorder="1" applyAlignment="1">
      <alignment horizontal="center" vertical="center"/>
    </xf>
    <xf numFmtId="4" fontId="4" fillId="0" borderId="19" xfId="0" applyNumberFormat="1" applyFont="1" applyBorder="1" applyAlignment="1">
      <alignment vertical="center"/>
    </xf>
    <xf numFmtId="4" fontId="4" fillId="0" borderId="20" xfId="0" applyNumberFormat="1" applyFont="1" applyBorder="1" applyAlignment="1">
      <alignment vertical="center"/>
    </xf>
    <xf numFmtId="0" fontId="3" fillId="0" borderId="21" xfId="0" applyFont="1" applyBorder="1" applyAlignment="1">
      <alignment horizontal="center" vertical="center"/>
    </xf>
    <xf numFmtId="0" fontId="3" fillId="0" borderId="22" xfId="0" applyFont="1" applyBorder="1" applyAlignment="1">
      <alignment horizontal="center" vertical="center"/>
    </xf>
    <xf numFmtId="0" fontId="4" fillId="0" borderId="23" xfId="0" applyFont="1" applyBorder="1" applyAlignment="1">
      <alignment vertical="center" wrapText="1"/>
    </xf>
    <xf numFmtId="0" fontId="4" fillId="0" borderId="23" xfId="0" applyFont="1" applyBorder="1" applyAlignment="1">
      <alignment horizontal="right" vertical="center"/>
    </xf>
    <xf numFmtId="3" fontId="4" fillId="0" borderId="23" xfId="0" applyNumberFormat="1" applyFont="1" applyBorder="1" applyAlignment="1">
      <alignment horizontal="right" vertical="center"/>
    </xf>
    <xf numFmtId="4" fontId="8" fillId="0" borderId="23" xfId="0" applyNumberFormat="1" applyFont="1" applyBorder="1" applyAlignment="1">
      <alignment horizontal="right" vertical="center"/>
    </xf>
    <xf numFmtId="4" fontId="3" fillId="0" borderId="24" xfId="0" applyNumberFormat="1" applyFont="1" applyBorder="1" applyAlignment="1">
      <alignment vertical="center"/>
    </xf>
    <xf numFmtId="0" fontId="4" fillId="0" borderId="14" xfId="0" applyFont="1" applyBorder="1" applyAlignment="1">
      <alignment horizontal="center" vertical="center"/>
    </xf>
    <xf numFmtId="0" fontId="7" fillId="0" borderId="15" xfId="0" applyFont="1" applyBorder="1" applyAlignment="1">
      <alignment horizontal="center" vertical="center" wrapText="1"/>
    </xf>
    <xf numFmtId="0" fontId="7" fillId="0" borderId="15" xfId="2" applyFont="1" applyBorder="1" applyAlignment="1">
      <alignment vertical="center" wrapText="1"/>
    </xf>
    <xf numFmtId="9" fontId="4" fillId="0" borderId="15" xfId="0" applyNumberFormat="1" applyFont="1" applyBorder="1" applyAlignment="1">
      <alignment vertical="center"/>
    </xf>
    <xf numFmtId="0" fontId="6" fillId="0" borderId="15" xfId="0" applyFont="1" applyBorder="1" applyAlignment="1">
      <alignment vertical="center" wrapText="1"/>
    </xf>
    <xf numFmtId="4" fontId="7" fillId="0" borderId="15" xfId="0" applyNumberFormat="1" applyFont="1" applyBorder="1" applyAlignment="1">
      <alignment horizontal="right" vertical="center"/>
    </xf>
    <xf numFmtId="9" fontId="7" fillId="0" borderId="15" xfId="1" applyFont="1" applyBorder="1" applyAlignment="1">
      <alignment horizontal="right" vertical="center"/>
    </xf>
    <xf numFmtId="0" fontId="4" fillId="0" borderId="0" xfId="0" applyFont="1" applyAlignment="1">
      <alignment horizontal="center" vertical="center"/>
    </xf>
    <xf numFmtId="4" fontId="7" fillId="0" borderId="15" xfId="1" applyNumberFormat="1" applyFont="1" applyBorder="1" applyAlignment="1">
      <alignment horizontal="right" vertical="center"/>
    </xf>
    <xf numFmtId="0" fontId="7" fillId="0" borderId="15" xfId="0" applyFont="1" applyBorder="1" applyAlignment="1">
      <alignment horizontal="right" vertical="center" wrapText="1"/>
    </xf>
    <xf numFmtId="0" fontId="6" fillId="0" borderId="15" xfId="0" applyFont="1" applyBorder="1" applyAlignment="1">
      <alignment horizontal="left" vertical="center" wrapText="1"/>
    </xf>
    <xf numFmtId="0" fontId="3" fillId="0" borderId="13" xfId="0" applyFont="1" applyBorder="1" applyAlignment="1">
      <alignment horizontal="center" vertical="center" readingOrder="2"/>
    </xf>
    <xf numFmtId="0" fontId="4" fillId="0" borderId="14" xfId="0" applyFont="1" applyBorder="1" applyAlignment="1">
      <alignment horizontal="center" vertical="center" readingOrder="2"/>
    </xf>
    <xf numFmtId="0" fontId="7" fillId="0" borderId="15" xfId="0" applyFont="1" applyBorder="1" applyAlignment="1">
      <alignment horizontal="center" vertical="center" readingOrder="2"/>
    </xf>
    <xf numFmtId="3" fontId="7" fillId="0" borderId="15" xfId="0" applyNumberFormat="1" applyFont="1" applyBorder="1" applyAlignment="1">
      <alignment horizontal="center" vertical="center" readingOrder="2"/>
    </xf>
    <xf numFmtId="4" fontId="7" fillId="0" borderId="15" xfId="0" applyNumberFormat="1" applyFont="1" applyBorder="1" applyAlignment="1">
      <alignment horizontal="right" vertical="center" readingOrder="2"/>
    </xf>
    <xf numFmtId="4" fontId="7" fillId="0" borderId="16" xfId="0" applyNumberFormat="1" applyFont="1" applyBorder="1" applyAlignment="1">
      <alignment vertical="center" readingOrder="2"/>
    </xf>
    <xf numFmtId="0" fontId="4" fillId="0" borderId="0" xfId="0" applyFont="1" applyAlignment="1">
      <alignment vertical="center" readingOrder="2"/>
    </xf>
    <xf numFmtId="0" fontId="9" fillId="0" borderId="15" xfId="0" applyFont="1" applyBorder="1" applyAlignment="1">
      <alignment vertical="center" wrapText="1"/>
    </xf>
    <xf numFmtId="0" fontId="6" fillId="4" borderId="15" xfId="0" applyFont="1" applyFill="1" applyBorder="1" applyAlignment="1">
      <alignment vertical="center" wrapText="1"/>
    </xf>
    <xf numFmtId="0" fontId="3" fillId="0" borderId="25" xfId="0" applyFont="1" applyBorder="1" applyAlignment="1">
      <alignment horizontal="center" vertical="center"/>
    </xf>
    <xf numFmtId="0" fontId="3" fillId="0" borderId="26" xfId="0" applyFont="1" applyBorder="1" applyAlignment="1">
      <alignment horizontal="center" vertical="center"/>
    </xf>
    <xf numFmtId="0" fontId="7" fillId="0" borderId="27" xfId="0" applyFont="1" applyBorder="1" applyAlignment="1">
      <alignment vertical="center" wrapText="1"/>
    </xf>
    <xf numFmtId="0" fontId="4" fillId="0" borderId="23" xfId="0" applyFont="1" applyBorder="1" applyAlignment="1">
      <alignment horizontal="center" vertical="center"/>
    </xf>
    <xf numFmtId="3" fontId="4" fillId="0" borderId="23" xfId="0" applyNumberFormat="1" applyFont="1" applyBorder="1" applyAlignment="1">
      <alignment horizontal="center" vertical="center"/>
    </xf>
    <xf numFmtId="4" fontId="8" fillId="0" borderId="11" xfId="0" applyNumberFormat="1" applyFont="1" applyBorder="1" applyAlignment="1">
      <alignment horizontal="right" vertical="center"/>
    </xf>
    <xf numFmtId="0" fontId="3" fillId="0" borderId="11" xfId="0" applyFont="1" applyBorder="1" applyAlignment="1">
      <alignment vertical="center" wrapText="1"/>
    </xf>
    <xf numFmtId="4" fontId="4" fillId="0" borderId="11" xfId="0" applyNumberFormat="1" applyFont="1" applyBorder="1" applyAlignment="1">
      <alignment horizontal="right" vertical="center"/>
    </xf>
    <xf numFmtId="0" fontId="5" fillId="0" borderId="11" xfId="0" applyFont="1" applyBorder="1" applyAlignment="1">
      <alignment horizontal="center" vertical="center"/>
    </xf>
    <xf numFmtId="3" fontId="5" fillId="0" borderId="11" xfId="0" applyNumberFormat="1" applyFont="1" applyBorder="1" applyAlignment="1">
      <alignment horizontal="center" vertical="center"/>
    </xf>
    <xf numFmtId="0" fontId="3" fillId="0" borderId="14" xfId="0" quotePrefix="1" applyFont="1" applyBorder="1" applyAlignment="1">
      <alignment horizontal="center" vertical="center"/>
    </xf>
    <xf numFmtId="0" fontId="5" fillId="0" borderId="11" xfId="0" applyFont="1" applyBorder="1" applyAlignment="1">
      <alignment vertical="center" wrapText="1"/>
    </xf>
    <xf numFmtId="0" fontId="7" fillId="0" borderId="11" xfId="0" applyFont="1" applyBorder="1" applyAlignment="1">
      <alignment horizontal="center" vertical="center"/>
    </xf>
    <xf numFmtId="4" fontId="7" fillId="0" borderId="11" xfId="0" applyNumberFormat="1" applyFont="1" applyBorder="1" applyAlignment="1">
      <alignment horizontal="right" vertical="center"/>
    </xf>
    <xf numFmtId="4" fontId="7" fillId="0" borderId="12" xfId="0" applyNumberFormat="1" applyFont="1" applyBorder="1" applyAlignment="1">
      <alignment vertical="center"/>
    </xf>
    <xf numFmtId="0" fontId="11" fillId="0" borderId="11" xfId="0" applyFont="1" applyBorder="1" applyAlignment="1">
      <alignment vertical="center" wrapText="1"/>
    </xf>
    <xf numFmtId="3" fontId="7" fillId="0" borderId="11" xfId="0" applyNumberFormat="1" applyFont="1" applyBorder="1" applyAlignment="1">
      <alignment horizontal="center" vertical="center"/>
    </xf>
    <xf numFmtId="0" fontId="7" fillId="0" borderId="11" xfId="0" applyFont="1" applyBorder="1" applyAlignment="1">
      <alignment vertical="center" wrapText="1"/>
    </xf>
    <xf numFmtId="0" fontId="6" fillId="0" borderId="11" xfId="0" applyFont="1" applyBorder="1" applyAlignment="1">
      <alignment vertical="center" wrapText="1"/>
    </xf>
    <xf numFmtId="0" fontId="7" fillId="0" borderId="15" xfId="0" applyFont="1" applyBorder="1" applyAlignment="1">
      <alignment vertical="center"/>
    </xf>
    <xf numFmtId="0" fontId="5" fillId="0" borderId="15" xfId="0" applyFont="1" applyBorder="1" applyAlignment="1">
      <alignment vertical="center" wrapText="1"/>
    </xf>
    <xf numFmtId="0" fontId="4" fillId="4" borderId="15" xfId="0" applyFont="1" applyFill="1" applyBorder="1" applyAlignment="1">
      <alignment wrapText="1"/>
    </xf>
    <xf numFmtId="0" fontId="4" fillId="0" borderId="27" xfId="0" applyFont="1" applyBorder="1" applyAlignment="1">
      <alignment vertical="center" wrapText="1"/>
    </xf>
    <xf numFmtId="0" fontId="4" fillId="0" borderId="27" xfId="0" applyFont="1" applyBorder="1" applyAlignment="1">
      <alignment horizontal="center" vertical="center"/>
    </xf>
    <xf numFmtId="3" fontId="4" fillId="0" borderId="27" xfId="0" applyNumberFormat="1" applyFont="1" applyBorder="1" applyAlignment="1">
      <alignment horizontal="center" vertical="center"/>
    </xf>
    <xf numFmtId="4" fontId="4" fillId="0" borderId="27" xfId="0" applyNumberFormat="1" applyFont="1" applyBorder="1" applyAlignment="1">
      <alignment vertical="center"/>
    </xf>
    <xf numFmtId="4" fontId="4" fillId="0" borderId="28" xfId="0" applyNumberFormat="1" applyFont="1" applyBorder="1" applyAlignment="1">
      <alignment vertical="center"/>
    </xf>
    <xf numFmtId="0" fontId="12" fillId="0" borderId="15" xfId="0" applyFont="1" applyBorder="1" applyAlignment="1">
      <alignment vertical="center" wrapText="1"/>
    </xf>
    <xf numFmtId="0" fontId="7" fillId="0" borderId="23" xfId="0" applyFont="1" applyBorder="1" applyAlignment="1">
      <alignment vertical="center" wrapText="1"/>
    </xf>
    <xf numFmtId="0" fontId="4" fillId="0" borderId="0" xfId="0" applyFont="1"/>
    <xf numFmtId="0" fontId="4" fillId="0" borderId="0" xfId="0" applyFont="1" applyAlignment="1">
      <alignment wrapText="1"/>
    </xf>
    <xf numFmtId="0" fontId="3" fillId="0" borderId="0" xfId="0" applyFont="1" applyAlignment="1">
      <alignment wrapText="1"/>
    </xf>
    <xf numFmtId="4" fontId="4" fillId="0" borderId="0" xfId="0" applyNumberFormat="1" applyFont="1"/>
    <xf numFmtId="4" fontId="4" fillId="0" borderId="27" xfId="0" applyNumberFormat="1" applyFont="1" applyBorder="1" applyAlignment="1">
      <alignment horizontal="right" vertical="center"/>
    </xf>
    <xf numFmtId="0" fontId="15" fillId="0" borderId="0" xfId="4" applyFont="1"/>
    <xf numFmtId="0" fontId="16" fillId="0" borderId="0" xfId="4" applyFont="1"/>
    <xf numFmtId="0" fontId="17" fillId="0" borderId="0" xfId="4" applyFont="1"/>
    <xf numFmtId="0" fontId="16" fillId="0" borderId="0" xfId="4" applyFont="1" applyAlignment="1">
      <alignment vertical="top" wrapText="1"/>
    </xf>
    <xf numFmtId="0" fontId="16" fillId="0" borderId="0" xfId="4" applyFont="1" applyAlignment="1">
      <alignment vertical="top"/>
    </xf>
    <xf numFmtId="164" fontId="16" fillId="0" borderId="29" xfId="4" applyNumberFormat="1" applyFont="1" applyBorder="1"/>
    <xf numFmtId="164" fontId="16" fillId="0" borderId="0" xfId="4" applyNumberFormat="1" applyFont="1"/>
    <xf numFmtId="0" fontId="16" fillId="0" borderId="30" xfId="4" applyFont="1" applyBorder="1"/>
    <xf numFmtId="164" fontId="16" fillId="0" borderId="31" xfId="4" applyNumberFormat="1" applyFont="1" applyBorder="1"/>
    <xf numFmtId="0" fontId="15" fillId="0" borderId="32" xfId="4" applyFont="1" applyBorder="1"/>
    <xf numFmtId="164" fontId="15" fillId="0" borderId="0" xfId="4" applyNumberFormat="1" applyFont="1"/>
    <xf numFmtId="0" fontId="15" fillId="0" borderId="33" xfId="4" applyFont="1" applyBorder="1"/>
    <xf numFmtId="0" fontId="16" fillId="0" borderId="33" xfId="4" applyFont="1" applyBorder="1"/>
    <xf numFmtId="0" fontId="16" fillId="0" borderId="34" xfId="4" applyFont="1" applyBorder="1"/>
    <xf numFmtId="164" fontId="16" fillId="0" borderId="30" xfId="4" applyNumberFormat="1" applyFont="1" applyBorder="1"/>
    <xf numFmtId="0" fontId="16" fillId="0" borderId="35" xfId="4" applyFont="1" applyBorder="1"/>
    <xf numFmtId="0" fontId="16" fillId="0" borderId="36" xfId="4" applyFont="1" applyBorder="1"/>
    <xf numFmtId="165" fontId="16" fillId="0" borderId="35" xfId="4" applyNumberFormat="1" applyFont="1" applyBorder="1"/>
    <xf numFmtId="165" fontId="16" fillId="0" borderId="0" xfId="4" applyNumberFormat="1" applyFont="1"/>
    <xf numFmtId="0" fontId="16" fillId="0" borderId="29" xfId="4" applyFont="1" applyBorder="1"/>
    <xf numFmtId="0" fontId="15" fillId="0" borderId="0" xfId="4" applyFont="1" applyAlignment="1">
      <alignment horizontal="right"/>
    </xf>
    <xf numFmtId="0" fontId="3" fillId="0" borderId="2" xfId="0" applyFont="1"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4" fillId="0" borderId="0" xfId="0" applyFont="1" applyAlignment="1">
      <alignment horizontal="right" vertical="center"/>
    </xf>
  </cellXfs>
  <cellStyles count="8">
    <cellStyle name="Comma 2" xfId="7" xr:uid="{74620184-3659-4F5C-B0CE-01E8687BC907}"/>
    <cellStyle name="Comma 3" xfId="5" xr:uid="{00000000-0005-0000-0000-000001000000}"/>
    <cellStyle name="Currency 2" xfId="6" xr:uid="{180262E3-162D-4BBF-B929-FF2CCE0C6D4C}"/>
    <cellStyle name="Normal" xfId="0" builtinId="0"/>
    <cellStyle name="Normal 2" xfId="4" xr:uid="{00000000-0005-0000-0000-000006000000}"/>
    <cellStyle name="Normal 3" xfId="2" xr:uid="{00000000-0005-0000-0000-000007000000}"/>
    <cellStyle name="Normal 3 2" xfId="3" xr:uid="{00000000-0005-0000-0000-00000800000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G228"/>
  <sheetViews>
    <sheetView tabSelected="1" view="pageBreakPreview" zoomScale="102" zoomScaleSheetLayoutView="100" workbookViewId="0">
      <selection activeCell="E226" sqref="E226"/>
    </sheetView>
  </sheetViews>
  <sheetFormatPr defaultColWidth="9.1796875" defaultRowHeight="14" x14ac:dyDescent="0.35"/>
  <cols>
    <col min="1" max="1" width="9.1796875" style="1"/>
    <col min="2" max="2" width="12.7265625" style="1" customWidth="1"/>
    <col min="3" max="3" width="47.81640625" style="3" customWidth="1"/>
    <col min="4" max="4" width="8.26953125" style="4" customWidth="1"/>
    <col min="5" max="5" width="13.26953125" style="5" customWidth="1"/>
    <col min="6" max="6" width="11.54296875" style="6" customWidth="1"/>
    <col min="7" max="7" width="19.26953125" style="6" customWidth="1"/>
    <col min="8" max="16384" width="9.1796875" style="4"/>
  </cols>
  <sheetData>
    <row r="1" spans="1:7" x14ac:dyDescent="0.35">
      <c r="B1" s="2" t="s">
        <v>0</v>
      </c>
    </row>
    <row r="2" spans="1:7" x14ac:dyDescent="0.35">
      <c r="B2" s="2" t="s">
        <v>1</v>
      </c>
    </row>
    <row r="3" spans="1:7" ht="14.5" thickBot="1" x14ac:dyDescent="0.4"/>
    <row r="4" spans="1:7" ht="15.5" thickTop="1" thickBot="1" x14ac:dyDescent="0.4">
      <c r="A4" s="7"/>
      <c r="B4" s="137" t="s">
        <v>2</v>
      </c>
      <c r="C4" s="138"/>
      <c r="D4" s="138"/>
      <c r="E4" s="138"/>
      <c r="F4" s="138"/>
      <c r="G4" s="139"/>
    </row>
    <row r="5" spans="1:7" ht="14.5" thickBot="1" x14ac:dyDescent="0.4">
      <c r="A5" s="8" t="s">
        <v>3</v>
      </c>
      <c r="B5" s="9" t="s">
        <v>4</v>
      </c>
      <c r="C5" s="10" t="s">
        <v>5</v>
      </c>
      <c r="D5" s="11" t="s">
        <v>6</v>
      </c>
      <c r="E5" s="12" t="s">
        <v>7</v>
      </c>
      <c r="F5" s="13" t="s">
        <v>8</v>
      </c>
      <c r="G5" s="14" t="s">
        <v>9</v>
      </c>
    </row>
    <row r="6" spans="1:7" ht="12" customHeight="1" x14ac:dyDescent="0.35">
      <c r="A6" s="15"/>
      <c r="B6" s="16"/>
      <c r="C6" s="17"/>
      <c r="D6" s="18"/>
      <c r="E6" s="19"/>
      <c r="F6" s="20"/>
      <c r="G6" s="21"/>
    </row>
    <row r="7" spans="1:7" ht="22.5" customHeight="1" x14ac:dyDescent="0.35">
      <c r="A7" s="22" t="s">
        <v>10</v>
      </c>
      <c r="B7" s="23"/>
      <c r="C7" s="24" t="s">
        <v>11</v>
      </c>
      <c r="D7" s="25"/>
      <c r="E7" s="26"/>
      <c r="F7" s="27"/>
      <c r="G7" s="28"/>
    </row>
    <row r="8" spans="1:7" ht="12.75" customHeight="1" x14ac:dyDescent="0.35">
      <c r="A8" s="22"/>
      <c r="B8" s="23"/>
      <c r="C8" s="29" t="s">
        <v>12</v>
      </c>
      <c r="D8" s="25"/>
      <c r="E8" s="26"/>
      <c r="F8" s="27"/>
      <c r="G8" s="28"/>
    </row>
    <row r="9" spans="1:7" ht="12" customHeight="1" x14ac:dyDescent="0.35">
      <c r="A9" s="22"/>
      <c r="B9" s="23"/>
      <c r="C9" s="24"/>
      <c r="D9" s="25"/>
      <c r="E9" s="26"/>
      <c r="F9" s="27"/>
      <c r="G9" s="28"/>
    </row>
    <row r="10" spans="1:7" ht="28" x14ac:dyDescent="0.35">
      <c r="A10" s="22" t="s">
        <v>13</v>
      </c>
      <c r="B10" s="23" t="s">
        <v>14</v>
      </c>
      <c r="C10" s="30" t="s">
        <v>15</v>
      </c>
      <c r="D10" s="25" t="s">
        <v>16</v>
      </c>
      <c r="E10" s="26">
        <v>24</v>
      </c>
      <c r="F10" s="27"/>
      <c r="G10" s="28"/>
    </row>
    <row r="11" spans="1:7" ht="12" customHeight="1" x14ac:dyDescent="0.35">
      <c r="A11" s="22"/>
      <c r="B11" s="23"/>
      <c r="C11" s="30"/>
      <c r="D11" s="25"/>
      <c r="E11" s="26"/>
      <c r="F11" s="27"/>
      <c r="G11" s="28"/>
    </row>
    <row r="12" spans="1:7" ht="28" x14ac:dyDescent="0.35">
      <c r="A12" s="22" t="s">
        <v>17</v>
      </c>
      <c r="B12" s="23" t="s">
        <v>14</v>
      </c>
      <c r="C12" s="30" t="s">
        <v>18</v>
      </c>
      <c r="D12" s="25" t="s">
        <v>19</v>
      </c>
      <c r="E12" s="26">
        <v>2</v>
      </c>
      <c r="F12" s="27"/>
      <c r="G12" s="28"/>
    </row>
    <row r="13" spans="1:7" ht="12" customHeight="1" x14ac:dyDescent="0.35">
      <c r="A13" s="22"/>
      <c r="B13" s="23"/>
      <c r="C13" s="30"/>
      <c r="D13" s="25"/>
      <c r="E13" s="26"/>
      <c r="F13" s="27"/>
      <c r="G13" s="28"/>
    </row>
    <row r="14" spans="1:7" s="37" customFormat="1" ht="30.75" customHeight="1" x14ac:dyDescent="0.35">
      <c r="A14" s="31" t="s">
        <v>20</v>
      </c>
      <c r="B14" s="32" t="s">
        <v>21</v>
      </c>
      <c r="C14" s="30" t="s">
        <v>22</v>
      </c>
      <c r="D14" s="33"/>
      <c r="E14" s="34"/>
      <c r="F14" s="35"/>
      <c r="G14" s="36"/>
    </row>
    <row r="15" spans="1:7" s="37" customFormat="1" ht="15" customHeight="1" x14ac:dyDescent="0.35">
      <c r="A15" s="31"/>
      <c r="B15" s="32"/>
      <c r="C15" s="30"/>
      <c r="D15" s="33"/>
      <c r="E15" s="34"/>
      <c r="F15" s="35"/>
      <c r="G15" s="36"/>
    </row>
    <row r="16" spans="1:7" s="37" customFormat="1" ht="53.25" customHeight="1" x14ac:dyDescent="0.35">
      <c r="A16" s="31"/>
      <c r="B16" s="32" t="s">
        <v>23</v>
      </c>
      <c r="C16" s="30" t="s">
        <v>24</v>
      </c>
      <c r="D16" s="33" t="s">
        <v>25</v>
      </c>
      <c r="E16" s="34">
        <v>1</v>
      </c>
      <c r="F16" s="35"/>
      <c r="G16" s="36"/>
    </row>
    <row r="17" spans="1:7" s="37" customFormat="1" ht="19.5" customHeight="1" x14ac:dyDescent="0.35">
      <c r="A17" s="31"/>
      <c r="B17" s="32" t="s">
        <v>26</v>
      </c>
      <c r="C17" s="30" t="s">
        <v>27</v>
      </c>
      <c r="D17" s="33" t="s">
        <v>25</v>
      </c>
      <c r="E17" s="34">
        <v>1</v>
      </c>
      <c r="F17" s="35"/>
      <c r="G17" s="36"/>
    </row>
    <row r="18" spans="1:7" s="37" customFormat="1" ht="15.75" customHeight="1" x14ac:dyDescent="0.35">
      <c r="A18" s="31"/>
      <c r="B18" s="32"/>
      <c r="C18" s="30"/>
      <c r="D18" s="33"/>
      <c r="E18" s="34"/>
      <c r="F18" s="35"/>
      <c r="G18" s="36"/>
    </row>
    <row r="19" spans="1:7" ht="12" customHeight="1" x14ac:dyDescent="0.35">
      <c r="A19" s="22"/>
      <c r="B19" s="23"/>
      <c r="C19" s="30"/>
      <c r="D19" s="25"/>
      <c r="E19" s="26"/>
      <c r="F19" s="27"/>
      <c r="G19" s="28"/>
    </row>
    <row r="20" spans="1:7" ht="15.75" customHeight="1" x14ac:dyDescent="0.35">
      <c r="A20" s="22" t="s">
        <v>28</v>
      </c>
      <c r="B20" s="23" t="s">
        <v>29</v>
      </c>
      <c r="C20" s="24" t="s">
        <v>30</v>
      </c>
      <c r="D20" s="25"/>
      <c r="E20" s="26"/>
      <c r="F20" s="27"/>
      <c r="G20" s="28"/>
    </row>
    <row r="21" spans="1:7" ht="28" x14ac:dyDescent="0.35">
      <c r="A21" s="22"/>
      <c r="B21" s="23"/>
      <c r="C21" s="38" t="s">
        <v>31</v>
      </c>
      <c r="D21" s="25" t="s">
        <v>25</v>
      </c>
      <c r="E21" s="26">
        <v>1</v>
      </c>
      <c r="F21" s="27"/>
      <c r="G21" s="36"/>
    </row>
    <row r="22" spans="1:7" x14ac:dyDescent="0.35">
      <c r="A22" s="22"/>
      <c r="B22" s="23"/>
      <c r="C22" s="38"/>
      <c r="D22" s="25"/>
      <c r="E22" s="26"/>
      <c r="F22" s="27"/>
      <c r="G22" s="28"/>
    </row>
    <row r="23" spans="1:7" s="37" customFormat="1" ht="36.75" customHeight="1" x14ac:dyDescent="0.35">
      <c r="A23" s="31"/>
      <c r="B23" s="32"/>
      <c r="C23" s="30" t="s">
        <v>32</v>
      </c>
      <c r="D23" s="33" t="s">
        <v>25</v>
      </c>
      <c r="E23" s="34">
        <v>1</v>
      </c>
      <c r="F23" s="35"/>
      <c r="G23" s="36"/>
    </row>
    <row r="24" spans="1:7" ht="12" customHeight="1" x14ac:dyDescent="0.35">
      <c r="A24" s="22"/>
      <c r="B24" s="23"/>
      <c r="C24" s="38"/>
      <c r="D24" s="25"/>
      <c r="E24" s="26"/>
      <c r="F24" s="27"/>
      <c r="G24" s="28"/>
    </row>
    <row r="25" spans="1:7" ht="56" x14ac:dyDescent="0.35">
      <c r="A25" s="22"/>
      <c r="B25" s="23"/>
      <c r="C25" s="38" t="s">
        <v>33</v>
      </c>
      <c r="D25" s="25" t="s">
        <v>16</v>
      </c>
      <c r="E25" s="26">
        <v>24</v>
      </c>
      <c r="F25" s="27"/>
      <c r="G25" s="36"/>
    </row>
    <row r="26" spans="1:7" ht="12" customHeight="1" x14ac:dyDescent="0.35">
      <c r="A26" s="22"/>
      <c r="B26" s="23"/>
      <c r="C26" s="38"/>
      <c r="D26" s="25"/>
      <c r="E26" s="26"/>
      <c r="F26" s="27"/>
      <c r="G26" s="28"/>
    </row>
    <row r="27" spans="1:7" ht="12" customHeight="1" x14ac:dyDescent="0.35">
      <c r="A27" s="22"/>
      <c r="B27" s="23"/>
      <c r="C27" s="38"/>
      <c r="D27" s="25"/>
      <c r="E27" s="26"/>
      <c r="F27" s="27"/>
      <c r="G27" s="28"/>
    </row>
    <row r="28" spans="1:7" x14ac:dyDescent="0.35">
      <c r="A28" s="22" t="s">
        <v>34</v>
      </c>
      <c r="B28" s="23" t="s">
        <v>35</v>
      </c>
      <c r="C28" s="24" t="s">
        <v>36</v>
      </c>
      <c r="D28" s="25"/>
      <c r="E28" s="26"/>
      <c r="F28" s="27"/>
      <c r="G28" s="28"/>
    </row>
    <row r="29" spans="1:7" x14ac:dyDescent="0.35">
      <c r="A29" s="22"/>
      <c r="B29" s="23"/>
      <c r="C29" s="24"/>
      <c r="D29" s="25"/>
      <c r="E29" s="26"/>
      <c r="F29" s="27"/>
      <c r="G29" s="28"/>
    </row>
    <row r="30" spans="1:7" ht="42" x14ac:dyDescent="0.35">
      <c r="A30" s="22"/>
      <c r="B30" s="23"/>
      <c r="C30" s="38" t="s">
        <v>37</v>
      </c>
      <c r="D30" s="25" t="s">
        <v>16</v>
      </c>
      <c r="E30" s="26">
        <v>24</v>
      </c>
      <c r="F30" s="27"/>
      <c r="G30" s="36"/>
    </row>
    <row r="31" spans="1:7" x14ac:dyDescent="0.35">
      <c r="A31" s="22"/>
      <c r="B31" s="23"/>
      <c r="C31" s="24"/>
      <c r="D31" s="25"/>
      <c r="E31" s="26"/>
      <c r="F31" s="27"/>
      <c r="G31" s="28"/>
    </row>
    <row r="32" spans="1:7" ht="42" x14ac:dyDescent="0.35">
      <c r="A32" s="22"/>
      <c r="B32" s="23"/>
      <c r="C32" s="38" t="s">
        <v>38</v>
      </c>
      <c r="D32" s="25" t="s">
        <v>16</v>
      </c>
      <c r="E32" s="26">
        <v>24</v>
      </c>
      <c r="F32" s="27"/>
      <c r="G32" s="36"/>
    </row>
    <row r="33" spans="1:7" ht="12" customHeight="1" x14ac:dyDescent="0.35">
      <c r="A33" s="22"/>
      <c r="B33" s="23"/>
      <c r="C33" s="38"/>
      <c r="D33" s="25"/>
      <c r="E33" s="26"/>
      <c r="F33" s="27"/>
      <c r="G33" s="28"/>
    </row>
    <row r="34" spans="1:7" x14ac:dyDescent="0.35">
      <c r="A34" s="22" t="s">
        <v>39</v>
      </c>
      <c r="B34" s="23" t="s">
        <v>40</v>
      </c>
      <c r="C34" s="24" t="s">
        <v>41</v>
      </c>
      <c r="D34" s="25"/>
      <c r="E34" s="26"/>
      <c r="F34" s="27"/>
      <c r="G34" s="28"/>
    </row>
    <row r="35" spans="1:7" ht="42" x14ac:dyDescent="0.35">
      <c r="A35" s="22"/>
      <c r="B35" s="23"/>
      <c r="C35" s="30" t="s">
        <v>42</v>
      </c>
      <c r="D35" s="25"/>
      <c r="E35" s="26"/>
      <c r="F35" s="27"/>
      <c r="G35" s="28"/>
    </row>
    <row r="36" spans="1:7" x14ac:dyDescent="0.35">
      <c r="A36" s="22"/>
      <c r="B36" s="23"/>
      <c r="C36" s="30"/>
      <c r="D36" s="25"/>
      <c r="E36" s="26"/>
      <c r="F36" s="27"/>
      <c r="G36" s="28"/>
    </row>
    <row r="37" spans="1:7" ht="12" customHeight="1" x14ac:dyDescent="0.35">
      <c r="A37" s="22"/>
      <c r="B37" s="23"/>
      <c r="C37" s="30" t="s">
        <v>43</v>
      </c>
      <c r="D37" s="25" t="s">
        <v>44</v>
      </c>
      <c r="E37" s="26">
        <v>24</v>
      </c>
      <c r="F37" s="27"/>
      <c r="G37" s="28"/>
    </row>
    <row r="38" spans="1:7" x14ac:dyDescent="0.35">
      <c r="A38" s="22"/>
      <c r="B38" s="23"/>
      <c r="C38" s="30" t="s">
        <v>45</v>
      </c>
      <c r="D38" s="25" t="s">
        <v>44</v>
      </c>
      <c r="E38" s="26">
        <v>24</v>
      </c>
      <c r="F38" s="27"/>
      <c r="G38" s="36"/>
    </row>
    <row r="39" spans="1:7" s="39" customFormat="1" x14ac:dyDescent="0.35">
      <c r="A39" s="22"/>
      <c r="B39" s="23"/>
      <c r="C39" s="30" t="s">
        <v>46</v>
      </c>
      <c r="D39" s="25" t="s">
        <v>44</v>
      </c>
      <c r="E39" s="26">
        <v>24</v>
      </c>
      <c r="F39" s="27"/>
      <c r="G39" s="36"/>
    </row>
    <row r="40" spans="1:7" s="39" customFormat="1" x14ac:dyDescent="0.35">
      <c r="A40" s="22"/>
      <c r="B40" s="23"/>
      <c r="C40" s="30" t="s">
        <v>47</v>
      </c>
      <c r="D40" s="25" t="s">
        <v>44</v>
      </c>
      <c r="E40" s="26">
        <v>24</v>
      </c>
      <c r="F40" s="27"/>
      <c r="G40" s="36"/>
    </row>
    <row r="41" spans="1:7" s="39" customFormat="1" x14ac:dyDescent="0.35">
      <c r="A41" s="22"/>
      <c r="B41" s="23"/>
      <c r="C41" s="30" t="s">
        <v>48</v>
      </c>
      <c r="D41" s="25" t="s">
        <v>44</v>
      </c>
      <c r="E41" s="26">
        <v>24</v>
      </c>
      <c r="F41" s="27"/>
      <c r="G41" s="36"/>
    </row>
    <row r="42" spans="1:7" x14ac:dyDescent="0.35">
      <c r="A42" s="22"/>
      <c r="B42" s="23"/>
      <c r="C42" s="30" t="s">
        <v>49</v>
      </c>
      <c r="D42" s="25" t="s">
        <v>44</v>
      </c>
      <c r="E42" s="26">
        <v>24</v>
      </c>
      <c r="F42" s="27"/>
      <c r="G42" s="36"/>
    </row>
    <row r="43" spans="1:7" ht="12" customHeight="1" x14ac:dyDescent="0.35">
      <c r="A43" s="22"/>
      <c r="B43" s="23"/>
      <c r="C43" s="30"/>
      <c r="D43" s="25"/>
      <c r="E43" s="26"/>
      <c r="F43" s="27"/>
      <c r="G43" s="28"/>
    </row>
    <row r="44" spans="1:7" s="46" customFormat="1" ht="28" x14ac:dyDescent="0.35">
      <c r="A44" s="40"/>
      <c r="B44" s="41"/>
      <c r="C44" s="42" t="s">
        <v>50</v>
      </c>
      <c r="D44" s="43" t="s">
        <v>19</v>
      </c>
      <c r="E44" s="44">
        <v>2</v>
      </c>
      <c r="F44" s="45"/>
      <c r="G44" s="36"/>
    </row>
    <row r="45" spans="1:7" s="46" customFormat="1" ht="12" customHeight="1" x14ac:dyDescent="0.35">
      <c r="A45" s="40"/>
      <c r="B45" s="41"/>
      <c r="C45" s="42"/>
      <c r="D45" s="43"/>
      <c r="E45" s="44"/>
      <c r="F45" s="45"/>
      <c r="G45" s="47"/>
    </row>
    <row r="46" spans="1:7" s="46" customFormat="1" ht="42" x14ac:dyDescent="0.35">
      <c r="A46" s="40"/>
      <c r="B46" s="41"/>
      <c r="C46" s="42" t="s">
        <v>51</v>
      </c>
      <c r="D46" s="43" t="s">
        <v>25</v>
      </c>
      <c r="E46" s="44">
        <v>2</v>
      </c>
      <c r="F46" s="45"/>
      <c r="G46" s="36"/>
    </row>
    <row r="47" spans="1:7" s="46" customFormat="1" ht="12" customHeight="1" x14ac:dyDescent="0.35">
      <c r="A47" s="40"/>
      <c r="B47" s="41"/>
      <c r="C47" s="42"/>
      <c r="D47" s="43"/>
      <c r="E47" s="44"/>
      <c r="F47" s="45"/>
      <c r="G47" s="47"/>
    </row>
    <row r="48" spans="1:7" x14ac:dyDescent="0.35">
      <c r="A48" s="22" t="s">
        <v>52</v>
      </c>
      <c r="B48" s="23"/>
      <c r="C48" s="29" t="s">
        <v>53</v>
      </c>
      <c r="D48" s="25"/>
      <c r="E48" s="26"/>
      <c r="F48" s="27"/>
      <c r="G48" s="28"/>
    </row>
    <row r="49" spans="1:7" ht="12" customHeight="1" x14ac:dyDescent="0.35">
      <c r="A49" s="22"/>
      <c r="B49" s="23"/>
      <c r="C49" s="38"/>
      <c r="D49" s="25"/>
      <c r="E49" s="26"/>
      <c r="F49" s="27"/>
      <c r="G49" s="28"/>
    </row>
    <row r="50" spans="1:7" s="37" customFormat="1" x14ac:dyDescent="0.35">
      <c r="A50" s="31" t="s">
        <v>54</v>
      </c>
      <c r="B50" s="32" t="s">
        <v>14</v>
      </c>
      <c r="C50" s="30" t="s">
        <v>55</v>
      </c>
      <c r="D50" s="33"/>
      <c r="E50" s="34"/>
      <c r="F50" s="35"/>
      <c r="G50" s="36"/>
    </row>
    <row r="51" spans="1:7" ht="12" customHeight="1" x14ac:dyDescent="0.35">
      <c r="A51" s="22"/>
      <c r="B51" s="23"/>
      <c r="C51" s="38"/>
      <c r="D51" s="25"/>
      <c r="E51" s="26"/>
      <c r="F51" s="27"/>
      <c r="G51" s="28"/>
    </row>
    <row r="52" spans="1:7" ht="60.75" customHeight="1" x14ac:dyDescent="0.35">
      <c r="A52" s="22" t="s">
        <v>56</v>
      </c>
      <c r="B52" s="23" t="s">
        <v>21</v>
      </c>
      <c r="C52" s="38" t="s">
        <v>57</v>
      </c>
      <c r="D52" s="25" t="s">
        <v>44</v>
      </c>
      <c r="E52" s="26">
        <v>24</v>
      </c>
      <c r="F52" s="27"/>
      <c r="G52" s="28"/>
    </row>
    <row r="53" spans="1:7" ht="12" customHeight="1" x14ac:dyDescent="0.35">
      <c r="A53" s="22"/>
      <c r="B53" s="23"/>
      <c r="C53" s="38"/>
      <c r="D53" s="25"/>
      <c r="E53" s="26"/>
      <c r="F53" s="27"/>
      <c r="G53" s="28"/>
    </row>
    <row r="54" spans="1:7" x14ac:dyDescent="0.35">
      <c r="A54" s="22"/>
      <c r="B54" s="23" t="s">
        <v>40</v>
      </c>
      <c r="C54" s="38" t="s">
        <v>58</v>
      </c>
      <c r="D54" s="25"/>
      <c r="E54" s="26"/>
      <c r="F54" s="27"/>
      <c r="G54" s="28"/>
    </row>
    <row r="55" spans="1:7" ht="12" customHeight="1" x14ac:dyDescent="0.35">
      <c r="A55" s="22"/>
      <c r="B55" s="23"/>
      <c r="C55" s="38"/>
      <c r="D55" s="25"/>
      <c r="E55" s="26"/>
      <c r="F55" s="27"/>
      <c r="G55" s="28"/>
    </row>
    <row r="56" spans="1:7" x14ac:dyDescent="0.35">
      <c r="A56" s="22"/>
      <c r="B56" s="23"/>
      <c r="C56" s="30" t="s">
        <v>45</v>
      </c>
      <c r="D56" s="25" t="s">
        <v>59</v>
      </c>
      <c r="E56" s="26">
        <v>40</v>
      </c>
      <c r="F56" s="27"/>
      <c r="G56" s="28"/>
    </row>
    <row r="57" spans="1:7" x14ac:dyDescent="0.35">
      <c r="A57" s="22"/>
      <c r="B57" s="23"/>
      <c r="C57" s="30" t="s">
        <v>60</v>
      </c>
      <c r="D57" s="25" t="s">
        <v>59</v>
      </c>
      <c r="E57" s="26">
        <v>40</v>
      </c>
      <c r="F57" s="27"/>
      <c r="G57" s="28"/>
    </row>
    <row r="58" spans="1:7" x14ac:dyDescent="0.35">
      <c r="A58" s="22"/>
      <c r="B58" s="23"/>
      <c r="C58" s="30" t="s">
        <v>61</v>
      </c>
      <c r="D58" s="25" t="s">
        <v>59</v>
      </c>
      <c r="E58" s="26">
        <v>40</v>
      </c>
      <c r="F58" s="27"/>
      <c r="G58" s="28"/>
    </row>
    <row r="59" spans="1:7" x14ac:dyDescent="0.35">
      <c r="A59" s="22"/>
      <c r="B59" s="23"/>
      <c r="C59" s="30" t="s">
        <v>62</v>
      </c>
      <c r="D59" s="25" t="s">
        <v>59</v>
      </c>
      <c r="E59" s="26">
        <v>40</v>
      </c>
      <c r="F59" s="27"/>
      <c r="G59" s="28"/>
    </row>
    <row r="60" spans="1:7" ht="12" customHeight="1" x14ac:dyDescent="0.35">
      <c r="A60" s="22"/>
      <c r="B60" s="23"/>
      <c r="C60" s="30"/>
      <c r="D60" s="25"/>
      <c r="E60" s="26"/>
      <c r="F60" s="27"/>
      <c r="G60" s="28"/>
    </row>
    <row r="61" spans="1:7" ht="28" x14ac:dyDescent="0.35">
      <c r="A61" s="22"/>
      <c r="B61" s="23"/>
      <c r="C61" s="30" t="s">
        <v>63</v>
      </c>
      <c r="D61" s="25" t="s">
        <v>64</v>
      </c>
      <c r="E61" s="26">
        <v>2000</v>
      </c>
      <c r="F61" s="27"/>
      <c r="G61" s="28"/>
    </row>
    <row r="62" spans="1:7" ht="12" customHeight="1" x14ac:dyDescent="0.35">
      <c r="A62" s="22"/>
      <c r="B62" s="23"/>
      <c r="C62" s="30"/>
      <c r="D62" s="25"/>
      <c r="E62" s="26"/>
      <c r="F62" s="27"/>
      <c r="G62" s="28"/>
    </row>
    <row r="63" spans="1:7" s="37" customFormat="1" ht="41.25" customHeight="1" x14ac:dyDescent="0.35">
      <c r="A63" s="31"/>
      <c r="B63" s="32"/>
      <c r="C63" s="30" t="s">
        <v>65</v>
      </c>
      <c r="D63" s="33" t="s">
        <v>16</v>
      </c>
      <c r="E63" s="34">
        <v>24</v>
      </c>
      <c r="F63" s="35"/>
      <c r="G63" s="28"/>
    </row>
    <row r="64" spans="1:7" x14ac:dyDescent="0.35">
      <c r="A64" s="22"/>
      <c r="B64" s="23"/>
      <c r="C64" s="30"/>
      <c r="D64" s="25"/>
      <c r="E64" s="26"/>
      <c r="F64" s="27"/>
      <c r="G64" s="28"/>
    </row>
    <row r="65" spans="1:7" ht="14.5" thickBot="1" x14ac:dyDescent="0.4">
      <c r="A65" s="48"/>
      <c r="B65" s="49"/>
      <c r="C65" s="50"/>
      <c r="D65" s="51"/>
      <c r="E65" s="52"/>
      <c r="F65" s="53"/>
      <c r="G65" s="54"/>
    </row>
    <row r="66" spans="1:7" ht="15" thickTop="1" thickBot="1" x14ac:dyDescent="0.4">
      <c r="A66" s="55"/>
      <c r="B66" s="56"/>
      <c r="C66" s="57"/>
      <c r="D66" s="58"/>
      <c r="E66" s="59"/>
      <c r="F66" s="60" t="s">
        <v>66</v>
      </c>
      <c r="G66" s="61"/>
    </row>
    <row r="67" spans="1:7" ht="14.5" thickTop="1" x14ac:dyDescent="0.35">
      <c r="A67" s="15"/>
      <c r="B67" s="16"/>
      <c r="C67" s="17"/>
      <c r="D67" s="18"/>
      <c r="E67" s="19"/>
      <c r="F67" s="20"/>
      <c r="G67" s="21"/>
    </row>
    <row r="68" spans="1:7" x14ac:dyDescent="0.35">
      <c r="A68" s="22" t="s">
        <v>67</v>
      </c>
      <c r="B68" s="62" t="s">
        <v>68</v>
      </c>
      <c r="C68" s="24" t="s">
        <v>69</v>
      </c>
      <c r="D68" s="25"/>
      <c r="E68" s="26"/>
      <c r="F68" s="27"/>
      <c r="G68" s="28"/>
    </row>
    <row r="69" spans="1:7" x14ac:dyDescent="0.35">
      <c r="A69" s="22"/>
      <c r="B69" s="62"/>
      <c r="C69" s="24"/>
      <c r="D69" s="25"/>
      <c r="E69" s="26"/>
      <c r="F69" s="27"/>
      <c r="G69" s="28"/>
    </row>
    <row r="70" spans="1:7" ht="28" x14ac:dyDescent="0.35">
      <c r="A70" s="22" t="s">
        <v>70</v>
      </c>
      <c r="B70" s="62" t="s">
        <v>71</v>
      </c>
      <c r="C70" s="24" t="s">
        <v>72</v>
      </c>
      <c r="D70" s="63" t="s">
        <v>73</v>
      </c>
      <c r="E70" s="26">
        <v>2</v>
      </c>
      <c r="F70" s="27">
        <v>15000</v>
      </c>
      <c r="G70" s="28">
        <f>F70*E70</f>
        <v>30000</v>
      </c>
    </row>
    <row r="71" spans="1:7" x14ac:dyDescent="0.35">
      <c r="A71" s="22"/>
      <c r="B71" s="62"/>
      <c r="C71" s="38"/>
      <c r="D71" s="25"/>
      <c r="E71" s="26"/>
      <c r="F71" s="27"/>
      <c r="G71" s="28"/>
    </row>
    <row r="72" spans="1:7" ht="28" x14ac:dyDescent="0.35">
      <c r="A72" s="22" t="s">
        <v>74</v>
      </c>
      <c r="B72" s="62"/>
      <c r="C72" s="64" t="s">
        <v>75</v>
      </c>
      <c r="D72" s="25" t="s">
        <v>76</v>
      </c>
      <c r="E72" s="26">
        <v>30000</v>
      </c>
      <c r="F72" s="65"/>
      <c r="G72" s="28"/>
    </row>
    <row r="73" spans="1:7" x14ac:dyDescent="0.35">
      <c r="A73" s="22"/>
      <c r="B73" s="62"/>
      <c r="C73" s="38"/>
      <c r="D73" s="25"/>
      <c r="E73" s="26"/>
      <c r="F73" s="27"/>
      <c r="G73" s="28"/>
    </row>
    <row r="74" spans="1:7" ht="42" x14ac:dyDescent="0.35">
      <c r="A74" s="22" t="s">
        <v>77</v>
      </c>
      <c r="B74" s="62" t="s">
        <v>78</v>
      </c>
      <c r="C74" s="66" t="s">
        <v>79</v>
      </c>
      <c r="D74" s="63" t="s">
        <v>73</v>
      </c>
      <c r="E74" s="34">
        <v>2</v>
      </c>
      <c r="F74" s="67">
        <v>40000</v>
      </c>
      <c r="G74" s="36">
        <f>F74*E74</f>
        <v>80000</v>
      </c>
    </row>
    <row r="75" spans="1:7" x14ac:dyDescent="0.35">
      <c r="A75" s="22"/>
      <c r="B75" s="62"/>
      <c r="C75" s="30"/>
      <c r="D75" s="33"/>
      <c r="E75" s="34"/>
      <c r="F75" s="67"/>
      <c r="G75" s="36"/>
    </row>
    <row r="76" spans="1:7" ht="28" x14ac:dyDescent="0.35">
      <c r="A76" s="22" t="s">
        <v>80</v>
      </c>
      <c r="B76" s="62"/>
      <c r="C76" s="30" t="s">
        <v>81</v>
      </c>
      <c r="D76" s="33" t="s">
        <v>76</v>
      </c>
      <c r="E76" s="34">
        <v>80000</v>
      </c>
      <c r="F76" s="68"/>
      <c r="G76" s="36"/>
    </row>
    <row r="77" spans="1:7" x14ac:dyDescent="0.35">
      <c r="B77" s="69"/>
      <c r="C77" s="30"/>
      <c r="D77" s="33"/>
      <c r="E77" s="34"/>
      <c r="F77" s="70"/>
      <c r="G77" s="36"/>
    </row>
    <row r="78" spans="1:7" ht="42" x14ac:dyDescent="0.35">
      <c r="A78" s="22" t="s">
        <v>82</v>
      </c>
      <c r="B78" s="62" t="s">
        <v>83</v>
      </c>
      <c r="C78" s="66" t="s">
        <v>84</v>
      </c>
      <c r="D78" s="63" t="s">
        <v>73</v>
      </c>
      <c r="E78" s="34">
        <v>2</v>
      </c>
      <c r="F78" s="67">
        <v>50000</v>
      </c>
      <c r="G78" s="36">
        <f>F78*E78</f>
        <v>100000</v>
      </c>
    </row>
    <row r="79" spans="1:7" x14ac:dyDescent="0.35">
      <c r="B79" s="69"/>
      <c r="C79" s="30"/>
      <c r="D79" s="33"/>
      <c r="E79" s="34"/>
      <c r="F79" s="67"/>
      <c r="G79" s="36"/>
    </row>
    <row r="80" spans="1:7" ht="28" x14ac:dyDescent="0.35">
      <c r="A80" s="22" t="s">
        <v>85</v>
      </c>
      <c r="B80" s="62"/>
      <c r="C80" s="30" t="s">
        <v>86</v>
      </c>
      <c r="D80" s="33" t="s">
        <v>76</v>
      </c>
      <c r="E80" s="34">
        <v>100000</v>
      </c>
      <c r="F80" s="68"/>
      <c r="G80" s="36"/>
    </row>
    <row r="81" spans="1:7" x14ac:dyDescent="0.35">
      <c r="B81" s="69"/>
      <c r="C81" s="30"/>
      <c r="D81" s="33"/>
      <c r="E81" s="34"/>
      <c r="F81" s="67"/>
      <c r="G81" s="36"/>
    </row>
    <row r="82" spans="1:7" ht="56" x14ac:dyDescent="0.35">
      <c r="A82" s="22" t="s">
        <v>87</v>
      </c>
      <c r="B82" s="62" t="s">
        <v>88</v>
      </c>
      <c r="C82" s="66" t="s">
        <v>89</v>
      </c>
      <c r="D82" s="63" t="s">
        <v>73</v>
      </c>
      <c r="E82" s="34">
        <v>2</v>
      </c>
      <c r="F82" s="67">
        <v>60000</v>
      </c>
      <c r="G82" s="36">
        <f>F82*E82</f>
        <v>120000</v>
      </c>
    </row>
    <row r="83" spans="1:7" ht="12.75" customHeight="1" x14ac:dyDescent="0.35">
      <c r="A83" s="22"/>
      <c r="B83" s="62"/>
      <c r="C83" s="30"/>
      <c r="D83" s="33"/>
      <c r="E83" s="34"/>
      <c r="F83" s="67"/>
      <c r="G83" s="36"/>
    </row>
    <row r="84" spans="1:7" ht="28" x14ac:dyDescent="0.35">
      <c r="A84" s="22" t="s">
        <v>90</v>
      </c>
      <c r="B84" s="62"/>
      <c r="C84" s="30" t="s">
        <v>91</v>
      </c>
      <c r="D84" s="33" t="s">
        <v>76</v>
      </c>
      <c r="E84" s="34">
        <v>120000</v>
      </c>
      <c r="F84" s="68"/>
      <c r="G84" s="36"/>
    </row>
    <row r="85" spans="1:7" x14ac:dyDescent="0.35">
      <c r="A85" s="22"/>
      <c r="B85" s="62"/>
      <c r="C85" s="71"/>
      <c r="D85" s="33"/>
      <c r="E85" s="34"/>
      <c r="F85" s="67"/>
      <c r="G85" s="36"/>
    </row>
    <row r="86" spans="1:7" ht="42" x14ac:dyDescent="0.35">
      <c r="A86" s="22" t="s">
        <v>92</v>
      </c>
      <c r="B86" s="62" t="s">
        <v>93</v>
      </c>
      <c r="C86" s="66" t="s">
        <v>94</v>
      </c>
      <c r="D86" s="63" t="s">
        <v>73</v>
      </c>
      <c r="E86" s="34">
        <v>2</v>
      </c>
      <c r="F86" s="67">
        <v>60000</v>
      </c>
      <c r="G86" s="36">
        <f>F86*E86</f>
        <v>120000</v>
      </c>
    </row>
    <row r="87" spans="1:7" x14ac:dyDescent="0.35">
      <c r="A87" s="22"/>
      <c r="B87" s="62"/>
      <c r="C87" s="30"/>
      <c r="D87" s="33"/>
      <c r="E87" s="34"/>
      <c r="F87" s="67"/>
      <c r="G87" s="36"/>
    </row>
    <row r="88" spans="1:7" ht="28" x14ac:dyDescent="0.35">
      <c r="A88" s="22" t="s">
        <v>95</v>
      </c>
      <c r="B88" s="62"/>
      <c r="C88" s="30" t="s">
        <v>96</v>
      </c>
      <c r="D88" s="33" t="s">
        <v>76</v>
      </c>
      <c r="E88" s="34">
        <v>120000</v>
      </c>
      <c r="F88" s="68"/>
      <c r="G88" s="36"/>
    </row>
    <row r="89" spans="1:7" x14ac:dyDescent="0.35">
      <c r="A89" s="22"/>
      <c r="B89" s="62"/>
      <c r="C89" s="30"/>
      <c r="D89" s="33"/>
      <c r="E89" s="34"/>
      <c r="F89" s="67"/>
      <c r="G89" s="36"/>
    </row>
    <row r="90" spans="1:7" ht="42" x14ac:dyDescent="0.35">
      <c r="A90" s="22" t="s">
        <v>97</v>
      </c>
      <c r="B90" s="62" t="s">
        <v>98</v>
      </c>
      <c r="C90" s="72" t="s">
        <v>99</v>
      </c>
      <c r="D90" s="63" t="s">
        <v>73</v>
      </c>
      <c r="E90" s="34">
        <v>2</v>
      </c>
      <c r="F90" s="67">
        <v>40000</v>
      </c>
      <c r="G90" s="36">
        <f>F90*E90</f>
        <v>80000</v>
      </c>
    </row>
    <row r="91" spans="1:7" ht="70" x14ac:dyDescent="0.35">
      <c r="A91" s="22"/>
      <c r="B91" s="62"/>
      <c r="C91" s="30" t="s">
        <v>100</v>
      </c>
      <c r="D91" s="33"/>
      <c r="E91" s="34"/>
      <c r="F91" s="67"/>
      <c r="G91" s="36"/>
    </row>
    <row r="92" spans="1:7" x14ac:dyDescent="0.35">
      <c r="A92" s="22"/>
      <c r="B92" s="62"/>
      <c r="C92" s="30"/>
      <c r="D92" s="33"/>
      <c r="E92" s="34"/>
      <c r="F92" s="67"/>
      <c r="G92" s="36"/>
    </row>
    <row r="93" spans="1:7" ht="42" x14ac:dyDescent="0.35">
      <c r="A93" s="22" t="s">
        <v>101</v>
      </c>
      <c r="B93" s="62"/>
      <c r="C93" s="30" t="s">
        <v>102</v>
      </c>
      <c r="D93" s="33" t="s">
        <v>76</v>
      </c>
      <c r="E93" s="34">
        <v>80000</v>
      </c>
      <c r="F93" s="68"/>
      <c r="G93" s="36"/>
    </row>
    <row r="94" spans="1:7" x14ac:dyDescent="0.35">
      <c r="A94" s="22"/>
      <c r="B94" s="62"/>
      <c r="C94" s="30"/>
      <c r="D94" s="33"/>
      <c r="E94" s="34"/>
      <c r="F94" s="67"/>
      <c r="G94" s="36"/>
    </row>
    <row r="95" spans="1:7" ht="28" x14ac:dyDescent="0.35">
      <c r="A95" s="22" t="s">
        <v>103</v>
      </c>
      <c r="B95" s="62" t="s">
        <v>104</v>
      </c>
      <c r="C95" s="72" t="s">
        <v>105</v>
      </c>
      <c r="D95" s="63" t="s">
        <v>73</v>
      </c>
      <c r="E95" s="34">
        <v>1</v>
      </c>
      <c r="F95" s="67">
        <v>40000</v>
      </c>
      <c r="G95" s="36">
        <f>F95*E95</f>
        <v>40000</v>
      </c>
    </row>
    <row r="96" spans="1:7" s="79" customFormat="1" ht="42" x14ac:dyDescent="0.35">
      <c r="A96" s="73"/>
      <c r="B96" s="74"/>
      <c r="C96" s="30" t="s">
        <v>106</v>
      </c>
      <c r="D96" s="75"/>
      <c r="E96" s="76"/>
      <c r="F96" s="77"/>
      <c r="G96" s="78"/>
    </row>
    <row r="97" spans="1:7" ht="14.5" x14ac:dyDescent="0.35">
      <c r="A97" s="22"/>
      <c r="B97" s="62"/>
      <c r="C97" s="80"/>
      <c r="D97" s="33"/>
      <c r="E97" s="34"/>
      <c r="F97" s="67"/>
      <c r="G97" s="36"/>
    </row>
    <row r="98" spans="1:7" ht="42" x14ac:dyDescent="0.35">
      <c r="A98" s="22" t="s">
        <v>107</v>
      </c>
      <c r="B98" s="62"/>
      <c r="C98" s="30" t="s">
        <v>108</v>
      </c>
      <c r="D98" s="33" t="s">
        <v>76</v>
      </c>
      <c r="E98" s="34">
        <v>40000</v>
      </c>
      <c r="F98" s="68"/>
      <c r="G98" s="36"/>
    </row>
    <row r="99" spans="1:7" ht="14.5" thickBot="1" x14ac:dyDescent="0.4">
      <c r="A99" s="22"/>
      <c r="B99" s="62"/>
      <c r="C99" s="38"/>
      <c r="D99" s="25"/>
      <c r="E99" s="26"/>
      <c r="F99" s="27"/>
      <c r="G99" s="28"/>
    </row>
    <row r="100" spans="1:7" ht="15" thickTop="1" thickBot="1" x14ac:dyDescent="0.4">
      <c r="A100" s="55"/>
      <c r="B100" s="56"/>
      <c r="C100" s="57"/>
      <c r="D100" s="85"/>
      <c r="E100" s="86"/>
      <c r="F100" s="60" t="s">
        <v>109</v>
      </c>
      <c r="G100" s="61"/>
    </row>
    <row r="101" spans="1:7" ht="14.5" thickTop="1" x14ac:dyDescent="0.35">
      <c r="A101" s="15"/>
      <c r="B101" s="16"/>
      <c r="C101" s="17"/>
      <c r="D101" s="18"/>
      <c r="E101" s="19"/>
      <c r="F101" s="87"/>
      <c r="G101" s="21"/>
    </row>
    <row r="102" spans="1:7" x14ac:dyDescent="0.35">
      <c r="A102" s="15" t="s">
        <v>110</v>
      </c>
      <c r="B102" s="16"/>
      <c r="C102" s="88" t="s">
        <v>111</v>
      </c>
      <c r="D102" s="18"/>
      <c r="E102" s="19"/>
      <c r="F102" s="87"/>
      <c r="G102" s="21"/>
    </row>
    <row r="103" spans="1:7" ht="42" x14ac:dyDescent="0.35">
      <c r="A103" s="15"/>
      <c r="B103" s="16"/>
      <c r="C103" s="88" t="s">
        <v>112</v>
      </c>
      <c r="D103" s="18"/>
      <c r="E103" s="19"/>
      <c r="F103" s="87"/>
      <c r="G103" s="21"/>
    </row>
    <row r="104" spans="1:7" x14ac:dyDescent="0.35">
      <c r="A104" s="15"/>
      <c r="B104" s="16"/>
      <c r="C104" s="88"/>
      <c r="D104" s="18"/>
      <c r="E104" s="19"/>
      <c r="F104" s="87"/>
      <c r="G104" s="21"/>
    </row>
    <row r="105" spans="1:7" x14ac:dyDescent="0.35">
      <c r="A105" s="15"/>
      <c r="B105" s="16" t="s">
        <v>68</v>
      </c>
      <c r="C105" s="88" t="s">
        <v>113</v>
      </c>
      <c r="D105" s="18"/>
      <c r="E105" s="19"/>
      <c r="F105" s="87"/>
      <c r="G105" s="21"/>
    </row>
    <row r="106" spans="1:7" x14ac:dyDescent="0.35">
      <c r="A106" s="15"/>
      <c r="B106" s="16"/>
      <c r="C106" s="17"/>
      <c r="D106" s="18"/>
      <c r="E106" s="19"/>
      <c r="F106" s="87"/>
      <c r="G106" s="21"/>
    </row>
    <row r="107" spans="1:7" x14ac:dyDescent="0.35">
      <c r="A107" s="15"/>
      <c r="B107" s="16" t="s">
        <v>114</v>
      </c>
      <c r="C107" s="17" t="s">
        <v>115</v>
      </c>
      <c r="D107" s="18"/>
      <c r="E107" s="19"/>
      <c r="F107" s="89"/>
      <c r="G107" s="21"/>
    </row>
    <row r="108" spans="1:7" x14ac:dyDescent="0.35">
      <c r="A108" s="15"/>
      <c r="B108" s="16"/>
      <c r="C108" s="17"/>
      <c r="D108" s="18"/>
      <c r="E108" s="19"/>
      <c r="F108" s="89"/>
      <c r="G108" s="21"/>
    </row>
    <row r="109" spans="1:7" x14ac:dyDescent="0.35">
      <c r="A109" s="15"/>
      <c r="B109" s="16"/>
      <c r="C109" s="88" t="s">
        <v>113</v>
      </c>
      <c r="D109" s="18"/>
      <c r="E109" s="19"/>
      <c r="F109" s="89"/>
      <c r="G109" s="21"/>
    </row>
    <row r="110" spans="1:7" x14ac:dyDescent="0.35">
      <c r="A110" s="15"/>
      <c r="B110" s="16"/>
      <c r="C110" s="88"/>
      <c r="D110" s="18"/>
      <c r="E110" s="19"/>
      <c r="F110" s="89"/>
      <c r="G110" s="21"/>
    </row>
    <row r="111" spans="1:7" ht="42" x14ac:dyDescent="0.35">
      <c r="A111" s="15"/>
      <c r="B111" s="16"/>
      <c r="C111" s="30" t="s">
        <v>116</v>
      </c>
      <c r="D111" s="90"/>
      <c r="E111" s="91"/>
      <c r="F111" s="89"/>
      <c r="G111" s="21"/>
    </row>
    <row r="112" spans="1:7" ht="10.5" customHeight="1" x14ac:dyDescent="0.35">
      <c r="A112" s="15"/>
      <c r="B112" s="16"/>
      <c r="C112" s="30"/>
      <c r="D112" s="90"/>
      <c r="E112" s="91"/>
      <c r="F112" s="89"/>
      <c r="G112" s="21"/>
    </row>
    <row r="113" spans="1:7" ht="18.75" customHeight="1" x14ac:dyDescent="0.35">
      <c r="A113" s="22" t="s">
        <v>117</v>
      </c>
      <c r="B113" s="92" t="s">
        <v>118</v>
      </c>
      <c r="C113" s="66" t="s">
        <v>119</v>
      </c>
      <c r="D113" s="25"/>
      <c r="E113" s="26"/>
      <c r="F113" s="27"/>
      <c r="G113" s="28"/>
    </row>
    <row r="114" spans="1:7" x14ac:dyDescent="0.35">
      <c r="A114" s="15"/>
      <c r="B114" s="16"/>
      <c r="C114" s="93"/>
      <c r="D114" s="90"/>
      <c r="E114" s="91"/>
      <c r="F114" s="87"/>
      <c r="G114" s="21"/>
    </row>
    <row r="115" spans="1:7" x14ac:dyDescent="0.35">
      <c r="A115" s="15"/>
      <c r="B115" s="16"/>
      <c r="C115" s="30" t="s">
        <v>120</v>
      </c>
      <c r="D115" s="94" t="s">
        <v>121</v>
      </c>
      <c r="E115" s="34">
        <f>650*24</f>
        <v>15600</v>
      </c>
      <c r="F115" s="95"/>
      <c r="G115" s="96"/>
    </row>
    <row r="116" spans="1:7" x14ac:dyDescent="0.35">
      <c r="A116" s="15"/>
      <c r="B116" s="16"/>
      <c r="C116" s="30" t="s">
        <v>122</v>
      </c>
      <c r="D116" s="94" t="s">
        <v>121</v>
      </c>
      <c r="E116" s="34">
        <f>700*24</f>
        <v>16800</v>
      </c>
      <c r="F116" s="95"/>
      <c r="G116" s="96"/>
    </row>
    <row r="117" spans="1:7" x14ac:dyDescent="0.35">
      <c r="A117" s="15"/>
      <c r="B117" s="16"/>
      <c r="C117" s="30" t="s">
        <v>123</v>
      </c>
      <c r="D117" s="94" t="s">
        <v>121</v>
      </c>
      <c r="E117" s="34">
        <f>2880*24</f>
        <v>69120</v>
      </c>
      <c r="F117" s="95"/>
      <c r="G117" s="96"/>
    </row>
    <row r="118" spans="1:7" ht="28" x14ac:dyDescent="0.35">
      <c r="A118" s="15"/>
      <c r="B118" s="16"/>
      <c r="C118" s="30" t="s">
        <v>124</v>
      </c>
      <c r="D118" s="94" t="s">
        <v>121</v>
      </c>
      <c r="E118" s="34">
        <f>5040*24</f>
        <v>120960</v>
      </c>
      <c r="F118" s="95"/>
      <c r="G118" s="96"/>
    </row>
    <row r="119" spans="1:7" x14ac:dyDescent="0.35">
      <c r="A119" s="15"/>
      <c r="B119" s="16"/>
      <c r="C119" s="30" t="s">
        <v>125</v>
      </c>
      <c r="D119" s="94" t="s">
        <v>121</v>
      </c>
      <c r="E119" s="34">
        <f>3100*24</f>
        <v>74400</v>
      </c>
      <c r="F119" s="95"/>
      <c r="G119" s="96"/>
    </row>
    <row r="120" spans="1:7" x14ac:dyDescent="0.35">
      <c r="A120" s="15"/>
      <c r="B120" s="16"/>
      <c r="C120" s="30" t="s">
        <v>126</v>
      </c>
      <c r="D120" s="94" t="s">
        <v>121</v>
      </c>
      <c r="E120" s="34">
        <f>3990*24</f>
        <v>95760</v>
      </c>
      <c r="F120" s="95"/>
      <c r="G120" s="96"/>
    </row>
    <row r="121" spans="1:7" x14ac:dyDescent="0.35">
      <c r="A121" s="15"/>
      <c r="B121" s="16"/>
      <c r="C121" s="30" t="s">
        <v>127</v>
      </c>
      <c r="D121" s="94" t="s">
        <v>121</v>
      </c>
      <c r="E121" s="34">
        <f>164*24</f>
        <v>3936</v>
      </c>
      <c r="F121" s="95"/>
      <c r="G121" s="96"/>
    </row>
    <row r="122" spans="1:7" x14ac:dyDescent="0.35">
      <c r="A122" s="15"/>
      <c r="B122" s="16"/>
      <c r="C122" s="30" t="s">
        <v>128</v>
      </c>
      <c r="D122" s="94" t="s">
        <v>121</v>
      </c>
      <c r="E122" s="34">
        <f>900*24</f>
        <v>21600</v>
      </c>
      <c r="F122" s="95"/>
      <c r="G122" s="96"/>
    </row>
    <row r="123" spans="1:7" x14ac:dyDescent="0.35">
      <c r="A123" s="15"/>
      <c r="B123" s="16"/>
      <c r="C123" s="30" t="s">
        <v>129</v>
      </c>
      <c r="D123" s="94" t="s">
        <v>121</v>
      </c>
      <c r="E123" s="34">
        <f>15*24</f>
        <v>360</v>
      </c>
      <c r="F123" s="95"/>
      <c r="G123" s="96"/>
    </row>
    <row r="124" spans="1:7" ht="28" x14ac:dyDescent="0.35">
      <c r="A124" s="15"/>
      <c r="B124" s="16"/>
      <c r="C124" s="30" t="s">
        <v>130</v>
      </c>
      <c r="D124" s="94" t="s">
        <v>121</v>
      </c>
      <c r="E124" s="34">
        <f>1600*24</f>
        <v>38400</v>
      </c>
      <c r="F124" s="95"/>
      <c r="G124" s="96"/>
    </row>
    <row r="125" spans="1:7" ht="28" x14ac:dyDescent="0.35">
      <c r="A125" s="15"/>
      <c r="B125" s="16"/>
      <c r="C125" s="30" t="s">
        <v>131</v>
      </c>
      <c r="D125" s="94" t="s">
        <v>121</v>
      </c>
      <c r="E125" s="34">
        <f>4500*24</f>
        <v>108000</v>
      </c>
      <c r="F125" s="95"/>
      <c r="G125" s="96"/>
    </row>
    <row r="126" spans="1:7" x14ac:dyDescent="0.35">
      <c r="A126" s="15"/>
      <c r="B126" s="16"/>
      <c r="C126" s="30" t="s">
        <v>132</v>
      </c>
      <c r="D126" s="94" t="s">
        <v>121</v>
      </c>
      <c r="E126" s="34">
        <f>2020*24</f>
        <v>48480</v>
      </c>
      <c r="F126" s="95"/>
      <c r="G126" s="96"/>
    </row>
    <row r="127" spans="1:7" x14ac:dyDescent="0.35">
      <c r="A127" s="15"/>
      <c r="B127" s="16"/>
      <c r="C127" s="30" t="s">
        <v>133</v>
      </c>
      <c r="D127" s="94" t="s">
        <v>121</v>
      </c>
      <c r="E127" s="34">
        <f>1900*24</f>
        <v>45600</v>
      </c>
      <c r="F127" s="95"/>
      <c r="G127" s="96"/>
    </row>
    <row r="128" spans="1:7" ht="28" x14ac:dyDescent="0.35">
      <c r="A128" s="15"/>
      <c r="B128" s="16"/>
      <c r="C128" s="30" t="s">
        <v>134</v>
      </c>
      <c r="D128" s="94" t="s">
        <v>121</v>
      </c>
      <c r="E128" s="34">
        <f>1986*24</f>
        <v>47664</v>
      </c>
      <c r="F128" s="95"/>
      <c r="G128" s="96"/>
    </row>
    <row r="129" spans="1:7" x14ac:dyDescent="0.35">
      <c r="A129" s="15"/>
      <c r="B129" s="16"/>
      <c r="C129" s="30" t="s">
        <v>135</v>
      </c>
      <c r="D129" s="94" t="s">
        <v>121</v>
      </c>
      <c r="E129" s="34">
        <f>1780*24</f>
        <v>42720</v>
      </c>
      <c r="F129" s="95"/>
      <c r="G129" s="96"/>
    </row>
    <row r="130" spans="1:7" x14ac:dyDescent="0.35">
      <c r="A130" s="15"/>
      <c r="B130" s="16"/>
      <c r="C130" s="30" t="s">
        <v>136</v>
      </c>
      <c r="D130" s="94" t="s">
        <v>121</v>
      </c>
      <c r="E130" s="34">
        <f>670*24</f>
        <v>16080</v>
      </c>
      <c r="F130" s="95"/>
      <c r="G130" s="96"/>
    </row>
    <row r="131" spans="1:7" ht="28" x14ac:dyDescent="0.35">
      <c r="A131" s="15"/>
      <c r="B131" s="16"/>
      <c r="C131" s="30" t="s">
        <v>137</v>
      </c>
      <c r="D131" s="94" t="s">
        <v>121</v>
      </c>
      <c r="E131" s="34">
        <f>710*24</f>
        <v>17040</v>
      </c>
      <c r="F131" s="95"/>
      <c r="G131" s="96"/>
    </row>
    <row r="132" spans="1:7" x14ac:dyDescent="0.35">
      <c r="A132" s="15"/>
      <c r="B132" s="16"/>
      <c r="C132" s="30" t="s">
        <v>138</v>
      </c>
      <c r="D132" s="94" t="s">
        <v>121</v>
      </c>
      <c r="E132" s="34">
        <f>870*24</f>
        <v>20880</v>
      </c>
      <c r="F132" s="95"/>
      <c r="G132" s="96"/>
    </row>
    <row r="133" spans="1:7" ht="11.25" customHeight="1" x14ac:dyDescent="0.35">
      <c r="A133" s="15"/>
      <c r="B133" s="16"/>
      <c r="C133" s="93"/>
      <c r="D133" s="90"/>
      <c r="E133" s="91"/>
      <c r="F133" s="87"/>
      <c r="G133" s="21"/>
    </row>
    <row r="134" spans="1:7" x14ac:dyDescent="0.35">
      <c r="A134" s="22" t="s">
        <v>139</v>
      </c>
      <c r="B134" s="23" t="s">
        <v>140</v>
      </c>
      <c r="C134" s="97" t="s">
        <v>141</v>
      </c>
      <c r="D134" s="94"/>
      <c r="E134" s="98"/>
      <c r="F134" s="89"/>
      <c r="G134" s="21"/>
    </row>
    <row r="135" spans="1:7" x14ac:dyDescent="0.35">
      <c r="A135" s="15"/>
      <c r="B135" s="16"/>
      <c r="C135" s="97"/>
      <c r="D135" s="94"/>
      <c r="E135" s="98"/>
      <c r="F135" s="89"/>
      <c r="G135" s="21"/>
    </row>
    <row r="136" spans="1:7" ht="42" x14ac:dyDescent="0.35">
      <c r="A136" s="15"/>
      <c r="B136" s="16"/>
      <c r="C136" s="30" t="s">
        <v>116</v>
      </c>
      <c r="D136" s="94"/>
      <c r="E136" s="98"/>
      <c r="F136" s="89"/>
      <c r="G136" s="21"/>
    </row>
    <row r="137" spans="1:7" ht="12.75" customHeight="1" x14ac:dyDescent="0.35">
      <c r="A137" s="15"/>
      <c r="B137" s="16"/>
      <c r="C137" s="99"/>
      <c r="D137" s="94"/>
      <c r="E137" s="98"/>
      <c r="F137" s="89"/>
      <c r="G137" s="21"/>
    </row>
    <row r="138" spans="1:7" ht="28" x14ac:dyDescent="0.35">
      <c r="A138" s="15"/>
      <c r="B138" s="16"/>
      <c r="C138" s="99" t="s">
        <v>142</v>
      </c>
      <c r="D138" s="94"/>
      <c r="E138" s="98"/>
      <c r="F138" s="89"/>
      <c r="G138" s="21"/>
    </row>
    <row r="139" spans="1:7" x14ac:dyDescent="0.35">
      <c r="A139" s="15"/>
      <c r="B139" s="16"/>
      <c r="C139" s="100"/>
      <c r="D139" s="94"/>
      <c r="E139" s="98"/>
      <c r="F139" s="89"/>
      <c r="G139" s="21"/>
    </row>
    <row r="140" spans="1:7" ht="15.75" customHeight="1" x14ac:dyDescent="0.35">
      <c r="A140" s="15"/>
      <c r="B140" s="16"/>
      <c r="C140" s="99" t="s">
        <v>143</v>
      </c>
      <c r="D140" s="94" t="s">
        <v>121</v>
      </c>
      <c r="E140" s="98">
        <f>1627*24</f>
        <v>39048</v>
      </c>
      <c r="F140" s="89"/>
      <c r="G140" s="21"/>
    </row>
    <row r="141" spans="1:7" ht="21.75" customHeight="1" x14ac:dyDescent="0.35">
      <c r="A141" s="15"/>
      <c r="B141" s="16"/>
      <c r="C141" s="99" t="s">
        <v>144</v>
      </c>
      <c r="D141" s="94" t="s">
        <v>121</v>
      </c>
      <c r="E141" s="98">
        <f>7173*24</f>
        <v>172152</v>
      </c>
      <c r="F141" s="89"/>
      <c r="G141" s="21"/>
    </row>
    <row r="142" spans="1:7" x14ac:dyDescent="0.35">
      <c r="A142" s="15"/>
      <c r="B142" s="16"/>
      <c r="C142" s="99" t="s">
        <v>145</v>
      </c>
      <c r="D142" s="94" t="s">
        <v>121</v>
      </c>
      <c r="E142" s="98">
        <f>2656*24</f>
        <v>63744</v>
      </c>
      <c r="F142" s="89"/>
      <c r="G142" s="21"/>
    </row>
    <row r="143" spans="1:7" x14ac:dyDescent="0.35">
      <c r="A143" s="15"/>
      <c r="B143" s="16"/>
      <c r="C143" s="99" t="s">
        <v>146</v>
      </c>
      <c r="D143" s="94" t="s">
        <v>121</v>
      </c>
      <c r="E143" s="98">
        <f>6453*24</f>
        <v>154872</v>
      </c>
      <c r="F143" s="89"/>
      <c r="G143" s="21"/>
    </row>
    <row r="144" spans="1:7" ht="28" x14ac:dyDescent="0.35">
      <c r="A144" s="15"/>
      <c r="B144" s="16"/>
      <c r="C144" s="99" t="s">
        <v>147</v>
      </c>
      <c r="D144" s="94" t="s">
        <v>148</v>
      </c>
      <c r="E144" s="98">
        <f>47762*24</f>
        <v>1146288</v>
      </c>
      <c r="F144" s="89"/>
      <c r="G144" s="21"/>
    </row>
    <row r="145" spans="1:7" x14ac:dyDescent="0.35">
      <c r="A145" s="15"/>
      <c r="B145" s="16"/>
      <c r="C145" s="99" t="s">
        <v>149</v>
      </c>
      <c r="D145" s="94" t="s">
        <v>121</v>
      </c>
      <c r="E145" s="98">
        <f>3541*24</f>
        <v>84984</v>
      </c>
      <c r="F145" s="89"/>
      <c r="G145" s="21"/>
    </row>
    <row r="146" spans="1:7" x14ac:dyDescent="0.35">
      <c r="A146" s="15"/>
      <c r="B146" s="16"/>
      <c r="C146" s="101" t="s">
        <v>150</v>
      </c>
      <c r="D146" s="94" t="s">
        <v>121</v>
      </c>
      <c r="E146" s="98">
        <f>25876*24</f>
        <v>621024</v>
      </c>
      <c r="F146" s="89"/>
      <c r="G146" s="21"/>
    </row>
    <row r="147" spans="1:7" x14ac:dyDescent="0.35">
      <c r="A147" s="15"/>
      <c r="B147" s="16"/>
      <c r="C147" s="30" t="s">
        <v>151</v>
      </c>
      <c r="D147" s="94" t="s">
        <v>121</v>
      </c>
      <c r="E147" s="98">
        <f>4428*24</f>
        <v>106272</v>
      </c>
      <c r="F147" s="89"/>
      <c r="G147" s="21"/>
    </row>
    <row r="148" spans="1:7" ht="28" x14ac:dyDescent="0.35">
      <c r="A148" s="15"/>
      <c r="B148" s="16"/>
      <c r="C148" s="99" t="s">
        <v>152</v>
      </c>
      <c r="D148" s="94" t="s">
        <v>121</v>
      </c>
      <c r="E148" s="98">
        <f>2656*24</f>
        <v>63744</v>
      </c>
      <c r="F148" s="89"/>
      <c r="G148" s="21"/>
    </row>
    <row r="149" spans="1:7" ht="28" x14ac:dyDescent="0.35">
      <c r="A149" s="15"/>
      <c r="B149" s="16"/>
      <c r="C149" s="99" t="s">
        <v>153</v>
      </c>
      <c r="D149" s="94" t="s">
        <v>121</v>
      </c>
      <c r="E149" s="98">
        <f>6453*24</f>
        <v>154872</v>
      </c>
      <c r="F149" s="89"/>
      <c r="G149" s="21"/>
    </row>
    <row r="150" spans="1:7" x14ac:dyDescent="0.35">
      <c r="A150" s="15"/>
      <c r="B150" s="16"/>
      <c r="C150" s="99" t="s">
        <v>154</v>
      </c>
      <c r="D150" s="94" t="s">
        <v>121</v>
      </c>
      <c r="E150" s="98">
        <f>2656*24</f>
        <v>63744</v>
      </c>
      <c r="F150" s="89"/>
      <c r="G150" s="21"/>
    </row>
    <row r="151" spans="1:7" x14ac:dyDescent="0.35">
      <c r="A151" s="15"/>
      <c r="B151" s="16"/>
      <c r="C151" s="99" t="s">
        <v>155</v>
      </c>
      <c r="D151" s="94" t="s">
        <v>121</v>
      </c>
      <c r="E151" s="98">
        <f>4588*24</f>
        <v>110112</v>
      </c>
      <c r="F151" s="89"/>
      <c r="G151" s="21"/>
    </row>
    <row r="152" spans="1:7" ht="28" x14ac:dyDescent="0.35">
      <c r="A152" s="15"/>
      <c r="B152" s="16"/>
      <c r="C152" s="99" t="s">
        <v>156</v>
      </c>
      <c r="D152" s="94" t="s">
        <v>121</v>
      </c>
      <c r="E152" s="98">
        <f>3587*12</f>
        <v>43044</v>
      </c>
      <c r="F152" s="89"/>
      <c r="G152" s="21"/>
    </row>
    <row r="153" spans="1:7" ht="28" x14ac:dyDescent="0.35">
      <c r="A153" s="15"/>
      <c r="B153" s="16"/>
      <c r="C153" s="99" t="s">
        <v>157</v>
      </c>
      <c r="D153" s="94" t="s">
        <v>121</v>
      </c>
      <c r="E153" s="98">
        <f>2656*24</f>
        <v>63744</v>
      </c>
      <c r="F153" s="89"/>
      <c r="G153" s="21"/>
    </row>
    <row r="154" spans="1:7" x14ac:dyDescent="0.35">
      <c r="A154" s="15"/>
      <c r="B154" s="16"/>
      <c r="C154" s="99"/>
      <c r="D154" s="94"/>
      <c r="E154" s="98"/>
      <c r="F154" s="89"/>
      <c r="G154" s="96"/>
    </row>
    <row r="155" spans="1:7" ht="18.75" customHeight="1" x14ac:dyDescent="0.35">
      <c r="A155" s="22" t="s">
        <v>158</v>
      </c>
      <c r="B155" s="23" t="s">
        <v>159</v>
      </c>
      <c r="C155" s="24" t="s">
        <v>160</v>
      </c>
      <c r="D155" s="25"/>
      <c r="E155" s="26"/>
      <c r="F155" s="27"/>
      <c r="G155" s="28"/>
    </row>
    <row r="156" spans="1:7" ht="110.25" customHeight="1" x14ac:dyDescent="0.35">
      <c r="A156" s="22"/>
      <c r="B156" s="23"/>
      <c r="C156" s="30" t="s">
        <v>161</v>
      </c>
      <c r="D156" s="25"/>
      <c r="E156" s="26"/>
      <c r="F156" s="27"/>
      <c r="G156" s="28"/>
    </row>
    <row r="157" spans="1:7" x14ac:dyDescent="0.35">
      <c r="A157" s="15"/>
      <c r="B157" s="16"/>
      <c r="C157" s="99"/>
      <c r="D157" s="94"/>
      <c r="E157" s="98"/>
      <c r="F157" s="89"/>
      <c r="G157" s="21"/>
    </row>
    <row r="158" spans="1:7" ht="28" x14ac:dyDescent="0.35">
      <c r="A158" s="15"/>
      <c r="B158" s="16"/>
      <c r="C158" s="99" t="s">
        <v>162</v>
      </c>
      <c r="D158" s="94"/>
      <c r="E158" s="98"/>
      <c r="F158" s="89"/>
      <c r="G158" s="21"/>
    </row>
    <row r="159" spans="1:7" x14ac:dyDescent="0.35">
      <c r="A159" s="15"/>
      <c r="B159" s="16"/>
      <c r="C159" s="99"/>
      <c r="D159" s="94"/>
      <c r="E159" s="98"/>
      <c r="F159" s="89"/>
      <c r="G159" s="21"/>
    </row>
    <row r="160" spans="1:7" x14ac:dyDescent="0.35">
      <c r="A160" s="15"/>
      <c r="B160" s="16"/>
      <c r="C160" s="99" t="s">
        <v>163</v>
      </c>
      <c r="D160" s="94" t="s">
        <v>121</v>
      </c>
      <c r="E160" s="98">
        <f>1500*24</f>
        <v>36000</v>
      </c>
      <c r="F160" s="89"/>
      <c r="G160" s="21"/>
    </row>
    <row r="161" spans="1:7" x14ac:dyDescent="0.35">
      <c r="A161" s="15"/>
      <c r="B161" s="16"/>
      <c r="C161" s="99" t="s">
        <v>164</v>
      </c>
      <c r="D161" s="94" t="s">
        <v>121</v>
      </c>
      <c r="E161" s="98">
        <f>6800*10</f>
        <v>68000</v>
      </c>
      <c r="F161" s="89"/>
      <c r="G161" s="96"/>
    </row>
    <row r="162" spans="1:7" x14ac:dyDescent="0.35">
      <c r="A162" s="22"/>
      <c r="B162" s="23"/>
      <c r="C162" s="38"/>
      <c r="D162" s="25"/>
      <c r="E162" s="26"/>
      <c r="F162" s="27"/>
      <c r="G162" s="28"/>
    </row>
    <row r="163" spans="1:7" s="46" customFormat="1" x14ac:dyDescent="0.35">
      <c r="A163" s="40"/>
      <c r="B163" s="41" t="s">
        <v>165</v>
      </c>
      <c r="C163" s="81" t="s">
        <v>166</v>
      </c>
      <c r="D163" s="43" t="s">
        <v>44</v>
      </c>
      <c r="E163" s="44">
        <v>24</v>
      </c>
      <c r="F163" s="45"/>
      <c r="G163" s="47"/>
    </row>
    <row r="164" spans="1:7" x14ac:dyDescent="0.35">
      <c r="A164" s="22"/>
      <c r="B164" s="23"/>
      <c r="C164" s="102"/>
      <c r="D164" s="25"/>
      <c r="E164" s="26"/>
      <c r="F164" s="27"/>
      <c r="G164" s="28"/>
    </row>
    <row r="165" spans="1:7" x14ac:dyDescent="0.35">
      <c r="A165" s="22"/>
      <c r="B165" s="23" t="s">
        <v>167</v>
      </c>
      <c r="C165" s="66" t="s">
        <v>168</v>
      </c>
      <c r="D165" s="25" t="s">
        <v>44</v>
      </c>
      <c r="E165" s="26">
        <v>24</v>
      </c>
      <c r="F165" s="27"/>
      <c r="G165" s="28"/>
    </row>
    <row r="166" spans="1:7" x14ac:dyDescent="0.35">
      <c r="A166" s="22"/>
      <c r="B166" s="23"/>
      <c r="C166" s="102"/>
      <c r="D166" s="25"/>
      <c r="E166" s="26"/>
      <c r="F166" s="27"/>
      <c r="G166" s="28"/>
    </row>
    <row r="167" spans="1:7" x14ac:dyDescent="0.35">
      <c r="A167" s="22"/>
      <c r="B167" s="23" t="s">
        <v>169</v>
      </c>
      <c r="C167" s="66" t="s">
        <v>170</v>
      </c>
      <c r="D167" s="25" t="s">
        <v>44</v>
      </c>
      <c r="E167" s="26">
        <v>24</v>
      </c>
      <c r="F167" s="27"/>
      <c r="G167" s="28"/>
    </row>
    <row r="168" spans="1:7" x14ac:dyDescent="0.35">
      <c r="A168" s="22"/>
      <c r="B168" s="23"/>
      <c r="C168" s="102"/>
      <c r="D168" s="25"/>
      <c r="E168" s="26"/>
      <c r="F168" s="27"/>
      <c r="G168" s="28"/>
    </row>
    <row r="169" spans="1:7" x14ac:dyDescent="0.35">
      <c r="A169" s="22" t="s">
        <v>171</v>
      </c>
      <c r="B169" s="62" t="s">
        <v>172</v>
      </c>
      <c r="C169" s="24" t="s">
        <v>173</v>
      </c>
      <c r="D169" s="25"/>
      <c r="E169" s="26"/>
      <c r="F169" s="27"/>
      <c r="G169" s="28"/>
    </row>
    <row r="170" spans="1:7" s="46" customFormat="1" ht="140" x14ac:dyDescent="0.3">
      <c r="A170" s="40"/>
      <c r="B170" s="41"/>
      <c r="C170" s="103" t="s">
        <v>174</v>
      </c>
      <c r="D170" s="43" t="s">
        <v>121</v>
      </c>
      <c r="E170" s="44">
        <v>400</v>
      </c>
      <c r="F170" s="45"/>
      <c r="G170" s="47"/>
    </row>
    <row r="171" spans="1:7" ht="14.5" thickBot="1" x14ac:dyDescent="0.4">
      <c r="A171" s="82"/>
      <c r="B171" s="83"/>
      <c r="C171" s="104"/>
      <c r="D171" s="105"/>
      <c r="E171" s="106"/>
      <c r="F171" s="107"/>
      <c r="G171" s="108"/>
    </row>
    <row r="172" spans="1:7" ht="15" thickTop="1" thickBot="1" x14ac:dyDescent="0.4">
      <c r="A172" s="55"/>
      <c r="B172" s="56"/>
      <c r="C172" s="57"/>
      <c r="D172" s="85"/>
      <c r="E172" s="86"/>
      <c r="F172" s="60" t="s">
        <v>175</v>
      </c>
      <c r="G172" s="61"/>
    </row>
    <row r="173" spans="1:7" ht="14.5" thickTop="1" x14ac:dyDescent="0.35">
      <c r="A173" s="15"/>
      <c r="B173" s="16"/>
      <c r="C173" s="17"/>
      <c r="D173" s="18"/>
      <c r="E173" s="19"/>
      <c r="F173" s="20"/>
      <c r="G173" s="21"/>
    </row>
    <row r="174" spans="1:7" x14ac:dyDescent="0.35">
      <c r="A174" s="15" t="s">
        <v>176</v>
      </c>
      <c r="B174" s="16" t="s">
        <v>177</v>
      </c>
      <c r="C174" s="88" t="s">
        <v>178</v>
      </c>
      <c r="D174" s="18"/>
      <c r="E174" s="19"/>
      <c r="F174" s="20"/>
      <c r="G174" s="21"/>
    </row>
    <row r="175" spans="1:7" x14ac:dyDescent="0.35">
      <c r="A175" s="15"/>
      <c r="B175" s="16"/>
      <c r="C175" s="17"/>
      <c r="D175" s="18"/>
      <c r="E175" s="19"/>
      <c r="F175" s="20"/>
      <c r="G175" s="21"/>
    </row>
    <row r="176" spans="1:7" ht="56" x14ac:dyDescent="0.35">
      <c r="A176" s="22" t="s">
        <v>179</v>
      </c>
      <c r="B176" s="23"/>
      <c r="C176" s="66" t="s">
        <v>180</v>
      </c>
      <c r="D176" s="25"/>
      <c r="E176" s="26"/>
      <c r="F176" s="27"/>
      <c r="G176" s="28"/>
    </row>
    <row r="177" spans="1:7" x14ac:dyDescent="0.35">
      <c r="A177" s="22"/>
      <c r="B177" s="23"/>
      <c r="C177" s="66"/>
      <c r="D177" s="25"/>
      <c r="E177" s="26"/>
      <c r="F177" s="27"/>
      <c r="G177" s="28"/>
    </row>
    <row r="178" spans="1:7" x14ac:dyDescent="0.35">
      <c r="A178" s="22" t="s">
        <v>181</v>
      </c>
      <c r="B178" s="23"/>
      <c r="C178" s="109" t="s">
        <v>182</v>
      </c>
      <c r="D178" s="25"/>
      <c r="E178" s="26"/>
      <c r="F178" s="27"/>
      <c r="G178" s="28"/>
    </row>
    <row r="179" spans="1:7" ht="28" x14ac:dyDescent="0.35">
      <c r="A179" s="22"/>
      <c r="B179" s="23"/>
      <c r="C179" s="30" t="s">
        <v>183</v>
      </c>
      <c r="D179" s="25" t="s">
        <v>184</v>
      </c>
      <c r="E179" s="26">
        <v>12</v>
      </c>
      <c r="F179" s="27"/>
      <c r="G179" s="28"/>
    </row>
    <row r="180" spans="1:7" x14ac:dyDescent="0.35">
      <c r="A180" s="22" t="s">
        <v>185</v>
      </c>
      <c r="B180" s="23"/>
      <c r="C180" s="109" t="s">
        <v>186</v>
      </c>
      <c r="D180" s="25"/>
      <c r="E180" s="26"/>
      <c r="F180" s="27"/>
      <c r="G180" s="28"/>
    </row>
    <row r="181" spans="1:7" ht="28" x14ac:dyDescent="0.35">
      <c r="A181" s="22"/>
      <c r="B181" s="23"/>
      <c r="C181" s="30" t="s">
        <v>187</v>
      </c>
      <c r="D181" s="25" t="s">
        <v>184</v>
      </c>
      <c r="E181" s="26">
        <v>12</v>
      </c>
      <c r="F181" s="27"/>
      <c r="G181" s="28"/>
    </row>
    <row r="182" spans="1:7" x14ac:dyDescent="0.35">
      <c r="A182" s="22"/>
      <c r="B182" s="23"/>
      <c r="C182" s="30"/>
      <c r="D182" s="25"/>
      <c r="E182" s="26"/>
      <c r="F182" s="27"/>
      <c r="G182" s="28"/>
    </row>
    <row r="183" spans="1:7" ht="28" x14ac:dyDescent="0.35">
      <c r="A183" s="22"/>
      <c r="B183" s="23"/>
      <c r="C183" s="30" t="s">
        <v>188</v>
      </c>
      <c r="D183" s="25" t="s">
        <v>189</v>
      </c>
      <c r="E183" s="26">
        <v>1600</v>
      </c>
      <c r="F183" s="27"/>
      <c r="G183" s="28"/>
    </row>
    <row r="184" spans="1:7" x14ac:dyDescent="0.35">
      <c r="A184" s="22"/>
      <c r="B184" s="23"/>
      <c r="C184" s="30"/>
      <c r="D184" s="25"/>
      <c r="E184" s="26"/>
      <c r="F184" s="27"/>
      <c r="G184" s="28"/>
    </row>
    <row r="185" spans="1:7" x14ac:dyDescent="0.35">
      <c r="A185" s="22" t="s">
        <v>190</v>
      </c>
      <c r="B185" s="23"/>
      <c r="C185" s="109" t="s">
        <v>191</v>
      </c>
      <c r="D185" s="25"/>
      <c r="E185" s="26"/>
      <c r="F185" s="27"/>
      <c r="G185" s="28"/>
    </row>
    <row r="186" spans="1:7" ht="28" x14ac:dyDescent="0.35">
      <c r="A186" s="22"/>
      <c r="B186" s="23"/>
      <c r="C186" s="30" t="s">
        <v>192</v>
      </c>
      <c r="D186" s="25" t="s">
        <v>189</v>
      </c>
      <c r="E186" s="26">
        <v>1600</v>
      </c>
      <c r="F186" s="27"/>
      <c r="G186" s="28"/>
    </row>
    <row r="187" spans="1:7" x14ac:dyDescent="0.35">
      <c r="A187" s="22"/>
      <c r="B187" s="23"/>
      <c r="C187" s="30"/>
      <c r="D187" s="25"/>
      <c r="E187" s="26"/>
      <c r="F187" s="27"/>
      <c r="G187" s="28"/>
    </row>
    <row r="188" spans="1:7" ht="28" x14ac:dyDescent="0.35">
      <c r="A188" s="22"/>
      <c r="B188" s="23"/>
      <c r="C188" s="30" t="s">
        <v>187</v>
      </c>
      <c r="D188" s="25" t="s">
        <v>184</v>
      </c>
      <c r="E188" s="26">
        <v>24</v>
      </c>
      <c r="F188" s="27"/>
      <c r="G188" s="28"/>
    </row>
    <row r="189" spans="1:7" x14ac:dyDescent="0.35">
      <c r="A189" s="22"/>
      <c r="B189" s="23"/>
      <c r="C189" s="30"/>
      <c r="D189" s="25"/>
      <c r="E189" s="26"/>
      <c r="F189" s="27"/>
      <c r="G189" s="28"/>
    </row>
    <row r="190" spans="1:7" x14ac:dyDescent="0.35">
      <c r="A190" s="22" t="s">
        <v>193</v>
      </c>
      <c r="B190" s="23"/>
      <c r="C190" s="109" t="s">
        <v>194</v>
      </c>
      <c r="D190" s="25"/>
      <c r="E190" s="26"/>
      <c r="F190" s="27"/>
      <c r="G190" s="28"/>
    </row>
    <row r="191" spans="1:7" ht="28" x14ac:dyDescent="0.35">
      <c r="A191" s="22"/>
      <c r="B191" s="23"/>
      <c r="C191" s="30" t="s">
        <v>195</v>
      </c>
      <c r="D191" s="25" t="s">
        <v>184</v>
      </c>
      <c r="E191" s="26">
        <v>24</v>
      </c>
      <c r="F191" s="27"/>
      <c r="G191" s="28"/>
    </row>
    <row r="192" spans="1:7" x14ac:dyDescent="0.35">
      <c r="A192" s="22"/>
      <c r="B192" s="23"/>
      <c r="C192" s="30"/>
      <c r="D192" s="25"/>
      <c r="E192" s="26"/>
      <c r="F192" s="27"/>
      <c r="G192" s="28"/>
    </row>
    <row r="193" spans="1:7" ht="28" x14ac:dyDescent="0.35">
      <c r="A193" s="22"/>
      <c r="B193" s="23"/>
      <c r="C193" s="30" t="s">
        <v>196</v>
      </c>
      <c r="D193" s="25" t="s">
        <v>184</v>
      </c>
      <c r="E193" s="26">
        <v>24</v>
      </c>
      <c r="F193" s="27"/>
      <c r="G193" s="28"/>
    </row>
    <row r="194" spans="1:7" x14ac:dyDescent="0.35">
      <c r="A194" s="22"/>
      <c r="B194" s="23"/>
      <c r="C194" s="30"/>
      <c r="D194" s="25"/>
      <c r="E194" s="26"/>
      <c r="F194" s="27"/>
      <c r="G194" s="28"/>
    </row>
    <row r="195" spans="1:7" ht="28" x14ac:dyDescent="0.35">
      <c r="A195" s="22"/>
      <c r="B195" s="23"/>
      <c r="C195" s="30" t="s">
        <v>197</v>
      </c>
      <c r="D195" s="25" t="s">
        <v>184</v>
      </c>
      <c r="E195" s="26">
        <v>24</v>
      </c>
      <c r="F195" s="27"/>
      <c r="G195" s="28"/>
    </row>
    <row r="196" spans="1:7" x14ac:dyDescent="0.35">
      <c r="A196" s="82"/>
      <c r="B196" s="83"/>
      <c r="C196" s="84"/>
      <c r="D196" s="105"/>
      <c r="E196" s="106"/>
      <c r="F196" s="107"/>
      <c r="G196" s="108"/>
    </row>
    <row r="197" spans="1:7" ht="14.5" thickBot="1" x14ac:dyDescent="0.4">
      <c r="A197" s="82"/>
      <c r="B197" s="83"/>
      <c r="C197" s="104"/>
      <c r="D197" s="105"/>
      <c r="E197" s="106"/>
      <c r="F197" s="107"/>
      <c r="G197" s="108"/>
    </row>
    <row r="198" spans="1:7" ht="15" thickTop="1" thickBot="1" x14ac:dyDescent="0.4">
      <c r="A198" s="55"/>
      <c r="B198" s="56"/>
      <c r="C198" s="57"/>
      <c r="D198" s="85"/>
      <c r="E198" s="86"/>
      <c r="F198" s="60" t="s">
        <v>198</v>
      </c>
      <c r="G198" s="61"/>
    </row>
    <row r="199" spans="1:7" ht="14.5" thickTop="1" x14ac:dyDescent="0.35">
      <c r="A199" s="15"/>
      <c r="B199" s="16"/>
      <c r="C199" s="17"/>
      <c r="D199" s="18"/>
      <c r="E199" s="19"/>
      <c r="F199" s="20"/>
      <c r="G199" s="21"/>
    </row>
    <row r="200" spans="1:7" ht="28" x14ac:dyDescent="0.35">
      <c r="A200" s="15" t="s">
        <v>199</v>
      </c>
      <c r="B200" s="16" t="s">
        <v>200</v>
      </c>
      <c r="C200" s="88" t="s">
        <v>201</v>
      </c>
      <c r="D200" s="18"/>
      <c r="E200" s="19"/>
      <c r="F200" s="20"/>
      <c r="G200" s="21"/>
    </row>
    <row r="201" spans="1:7" x14ac:dyDescent="0.35">
      <c r="A201" s="15"/>
      <c r="B201" s="16"/>
      <c r="C201" s="17"/>
      <c r="D201" s="18"/>
      <c r="E201" s="19"/>
      <c r="F201" s="20"/>
      <c r="G201" s="21"/>
    </row>
    <row r="202" spans="1:7" ht="28" x14ac:dyDescent="0.3">
      <c r="A202" s="82"/>
      <c r="B202" s="83"/>
      <c r="C202" s="112" t="s">
        <v>202</v>
      </c>
      <c r="D202" s="105"/>
      <c r="E202" s="106"/>
      <c r="F202" s="107"/>
      <c r="G202" s="108"/>
    </row>
    <row r="203" spans="1:7" x14ac:dyDescent="0.35">
      <c r="A203" s="82"/>
      <c r="B203" s="83"/>
      <c r="C203" s="84"/>
      <c r="D203" s="105"/>
      <c r="E203" s="106"/>
      <c r="F203" s="107"/>
      <c r="G203" s="108"/>
    </row>
    <row r="204" spans="1:7" x14ac:dyDescent="0.3">
      <c r="A204" s="82"/>
      <c r="B204" s="83"/>
      <c r="C204" s="113" t="s">
        <v>203</v>
      </c>
      <c r="D204" s="105"/>
      <c r="E204" s="106"/>
      <c r="F204" s="107"/>
      <c r="G204" s="108"/>
    </row>
    <row r="205" spans="1:7" x14ac:dyDescent="0.3">
      <c r="A205" s="82"/>
      <c r="B205" s="83"/>
      <c r="C205" s="113"/>
      <c r="D205" s="105"/>
      <c r="E205" s="106"/>
      <c r="F205" s="107"/>
      <c r="G205" s="108"/>
    </row>
    <row r="206" spans="1:7" x14ac:dyDescent="0.3">
      <c r="A206" s="82"/>
      <c r="B206" s="83"/>
      <c r="C206" s="112" t="s">
        <v>204</v>
      </c>
      <c r="D206" s="111" t="s">
        <v>121</v>
      </c>
      <c r="E206" s="114">
        <f>6856*20</f>
        <v>137120</v>
      </c>
      <c r="F206" s="114"/>
      <c r="G206" s="108"/>
    </row>
    <row r="207" spans="1:7" x14ac:dyDescent="0.3">
      <c r="A207" s="82"/>
      <c r="B207" s="83"/>
      <c r="C207" s="112" t="s">
        <v>205</v>
      </c>
      <c r="D207" s="111" t="s">
        <v>121</v>
      </c>
      <c r="E207" s="114">
        <f>14919*20</f>
        <v>298380</v>
      </c>
      <c r="F207" s="114"/>
      <c r="G207" s="108"/>
    </row>
    <row r="208" spans="1:7" x14ac:dyDescent="0.3">
      <c r="A208" s="82"/>
      <c r="B208" s="83"/>
      <c r="C208" s="112" t="s">
        <v>206</v>
      </c>
      <c r="D208" s="111" t="s">
        <v>121</v>
      </c>
      <c r="E208" s="114">
        <f>1885*20</f>
        <v>37700</v>
      </c>
      <c r="F208" s="114"/>
      <c r="G208" s="108"/>
    </row>
    <row r="209" spans="1:7" ht="15.75" customHeight="1" x14ac:dyDescent="0.3">
      <c r="A209" s="82"/>
      <c r="B209" s="83"/>
      <c r="C209" s="112" t="s">
        <v>207</v>
      </c>
      <c r="D209" s="111" t="s">
        <v>121</v>
      </c>
      <c r="E209" s="114">
        <f>438*20</f>
        <v>8760</v>
      </c>
      <c r="F209" s="114"/>
      <c r="G209" s="108"/>
    </row>
    <row r="210" spans="1:7" x14ac:dyDescent="0.3">
      <c r="A210" s="82"/>
      <c r="B210" s="83"/>
      <c r="C210" s="112" t="s">
        <v>208</v>
      </c>
      <c r="D210" s="111" t="s">
        <v>121</v>
      </c>
      <c r="E210" s="114">
        <f>1348*20</f>
        <v>26960</v>
      </c>
      <c r="F210" s="114"/>
      <c r="G210" s="108"/>
    </row>
    <row r="211" spans="1:7" ht="17.25" customHeight="1" x14ac:dyDescent="0.3">
      <c r="A211" s="82"/>
      <c r="B211" s="83"/>
      <c r="C211" s="112" t="s">
        <v>209</v>
      </c>
      <c r="D211" s="111" t="s">
        <v>121</v>
      </c>
      <c r="E211" s="114">
        <f>3914*20</f>
        <v>78280</v>
      </c>
      <c r="F211" s="114"/>
      <c r="G211" s="108"/>
    </row>
    <row r="212" spans="1:7" x14ac:dyDescent="0.3">
      <c r="A212" s="82"/>
      <c r="B212" s="83"/>
      <c r="C212" s="112" t="s">
        <v>210</v>
      </c>
      <c r="D212" s="111" t="s">
        <v>121</v>
      </c>
      <c r="E212" s="114">
        <f>1200*20</f>
        <v>24000</v>
      </c>
      <c r="F212" s="114"/>
      <c r="G212" s="108"/>
    </row>
    <row r="213" spans="1:7" x14ac:dyDescent="0.3">
      <c r="A213" s="82"/>
      <c r="B213" s="83"/>
      <c r="C213" s="112" t="s">
        <v>211</v>
      </c>
      <c r="D213" s="111" t="s">
        <v>121</v>
      </c>
      <c r="E213" s="114">
        <f>3630*20</f>
        <v>72600</v>
      </c>
      <c r="F213" s="114"/>
      <c r="G213" s="108"/>
    </row>
    <row r="214" spans="1:7" x14ac:dyDescent="0.3">
      <c r="A214" s="82"/>
      <c r="B214" s="83"/>
      <c r="C214" s="112" t="s">
        <v>212</v>
      </c>
      <c r="D214" s="111" t="s">
        <v>121</v>
      </c>
      <c r="E214" s="114">
        <f>2238*20</f>
        <v>44760</v>
      </c>
      <c r="F214" s="114"/>
      <c r="G214" s="108"/>
    </row>
    <row r="215" spans="1:7" x14ac:dyDescent="0.3">
      <c r="A215" s="82"/>
      <c r="B215" s="83"/>
      <c r="C215" s="112" t="s">
        <v>213</v>
      </c>
      <c r="D215" s="111" t="s">
        <v>121</v>
      </c>
      <c r="E215" s="114">
        <f>4895*20</f>
        <v>97900</v>
      </c>
      <c r="F215" s="114"/>
      <c r="G215" s="108"/>
    </row>
    <row r="216" spans="1:7" x14ac:dyDescent="0.3">
      <c r="A216" s="82"/>
      <c r="B216" s="83"/>
      <c r="C216" s="112" t="s">
        <v>214</v>
      </c>
      <c r="D216" s="111" t="s">
        <v>121</v>
      </c>
      <c r="E216" s="114">
        <f>1548*20</f>
        <v>30960</v>
      </c>
      <c r="F216" s="114"/>
      <c r="G216" s="108"/>
    </row>
    <row r="217" spans="1:7" x14ac:dyDescent="0.3">
      <c r="A217" s="82"/>
      <c r="B217" s="83"/>
      <c r="C217" s="112" t="s">
        <v>215</v>
      </c>
      <c r="D217" s="111" t="s">
        <v>121</v>
      </c>
      <c r="E217" s="114">
        <f>1000*20</f>
        <v>20000</v>
      </c>
      <c r="F217" s="114"/>
      <c r="G217" s="108"/>
    </row>
    <row r="218" spans="1:7" x14ac:dyDescent="0.3">
      <c r="A218" s="82"/>
      <c r="B218" s="83"/>
      <c r="C218" s="112" t="s">
        <v>216</v>
      </c>
      <c r="D218" s="111" t="s">
        <v>121</v>
      </c>
      <c r="E218" s="114">
        <f>126*20</f>
        <v>2520</v>
      </c>
      <c r="F218" s="114"/>
      <c r="G218" s="108"/>
    </row>
    <row r="219" spans="1:7" x14ac:dyDescent="0.3">
      <c r="A219" s="82"/>
      <c r="B219" s="83"/>
      <c r="C219" s="112" t="s">
        <v>217</v>
      </c>
      <c r="D219" s="111" t="s">
        <v>121</v>
      </c>
      <c r="E219" s="114">
        <f>126*20</f>
        <v>2520</v>
      </c>
      <c r="F219" s="114"/>
      <c r="G219" s="108"/>
    </row>
    <row r="220" spans="1:7" x14ac:dyDescent="0.3">
      <c r="A220" s="82"/>
      <c r="B220" s="83"/>
      <c r="C220" s="112" t="s">
        <v>218</v>
      </c>
      <c r="D220" s="111" t="s">
        <v>121</v>
      </c>
      <c r="E220" s="114">
        <f>2238*20</f>
        <v>44760</v>
      </c>
      <c r="F220" s="114"/>
      <c r="G220" s="108"/>
    </row>
    <row r="221" spans="1:7" x14ac:dyDescent="0.3">
      <c r="A221" s="82"/>
      <c r="B221" s="83"/>
      <c r="C221" s="112" t="s">
        <v>219</v>
      </c>
      <c r="D221" s="111" t="s">
        <v>121</v>
      </c>
      <c r="E221" s="114">
        <f>2058*20</f>
        <v>41160</v>
      </c>
      <c r="F221" s="114"/>
      <c r="G221" s="108"/>
    </row>
    <row r="222" spans="1:7" x14ac:dyDescent="0.3">
      <c r="A222" s="82"/>
      <c r="B222" s="83"/>
      <c r="C222" s="112" t="s">
        <v>220</v>
      </c>
      <c r="D222" s="111" t="s">
        <v>121</v>
      </c>
      <c r="E222" s="114">
        <f>1290*20</f>
        <v>25800</v>
      </c>
      <c r="F222" s="114"/>
      <c r="G222" s="108"/>
    </row>
    <row r="223" spans="1:7" x14ac:dyDescent="0.3">
      <c r="A223" s="82"/>
      <c r="B223" s="83"/>
      <c r="C223" s="112" t="s">
        <v>221</v>
      </c>
      <c r="D223" s="111" t="s">
        <v>121</v>
      </c>
      <c r="E223" s="114">
        <f>904*20</f>
        <v>18080</v>
      </c>
      <c r="F223" s="114"/>
      <c r="G223" s="108"/>
    </row>
    <row r="224" spans="1:7" x14ac:dyDescent="0.3">
      <c r="A224" s="82"/>
      <c r="B224" s="83"/>
      <c r="C224" s="112" t="s">
        <v>222</v>
      </c>
      <c r="D224" s="111" t="s">
        <v>121</v>
      </c>
      <c r="E224" s="115">
        <f>637*20</f>
        <v>12740</v>
      </c>
      <c r="F224" s="114"/>
      <c r="G224" s="108"/>
    </row>
    <row r="225" spans="1:7" x14ac:dyDescent="0.35">
      <c r="A225" s="82"/>
      <c r="B225" s="83"/>
      <c r="C225" s="84"/>
      <c r="D225" s="105"/>
      <c r="E225" s="106"/>
      <c r="F225" s="107"/>
      <c r="G225" s="108"/>
    </row>
    <row r="226" spans="1:7" ht="14.5" thickBot="1" x14ac:dyDescent="0.4">
      <c r="A226" s="82"/>
      <c r="B226" s="83"/>
      <c r="C226" s="84"/>
      <c r="D226" s="105"/>
      <c r="E226" s="106"/>
      <c r="F226" s="107"/>
      <c r="G226" s="108"/>
    </row>
    <row r="227" spans="1:7" ht="15" thickTop="1" thickBot="1" x14ac:dyDescent="0.4">
      <c r="A227" s="55"/>
      <c r="B227" s="56"/>
      <c r="C227" s="110"/>
      <c r="D227" s="85"/>
      <c r="E227" s="86"/>
      <c r="F227" s="60" t="s">
        <v>223</v>
      </c>
      <c r="G227" s="61"/>
    </row>
    <row r="228" spans="1:7" ht="14.5" thickTop="1" x14ac:dyDescent="0.35">
      <c r="D228" s="140"/>
      <c r="E228" s="140"/>
      <c r="F228" s="140"/>
    </row>
  </sheetData>
  <mergeCells count="2">
    <mergeCell ref="B4:G4"/>
    <mergeCell ref="D228:F228"/>
  </mergeCells>
  <pageMargins left="0.23622047244094491" right="0.23622047244094491" top="0.74803149606299213" bottom="0.74803149606299213" header="0.31496062992125984" footer="0.31496062992125984"/>
  <pageSetup paperSize="9" scale="53" fitToHeight="12" orientation="portrait" r:id="rId1"/>
  <headerFooter>
    <oddHeader>&amp;CRef:  ES/19/LANDSCAPE/01</oddHeader>
    <oddFooter>Page &amp;P of &amp;N</oddFooter>
  </headerFooter>
  <rowBreaks count="4" manualBreakCount="4">
    <brk id="47" max="10" man="1"/>
    <brk id="95" max="10" man="1"/>
    <brk id="133" max="10" man="1"/>
    <brk id="228" max="1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9F0692-510E-4FB0-95E1-FF02A73D54F8}">
  <sheetPr>
    <pageSetUpPr fitToPage="1"/>
  </sheetPr>
  <dimension ref="A1:D42"/>
  <sheetViews>
    <sheetView view="pageBreakPreview" zoomScaleNormal="100" zoomScaleSheetLayoutView="100" workbookViewId="0">
      <selection activeCell="M42" sqref="M42"/>
    </sheetView>
  </sheetViews>
  <sheetFormatPr defaultRowHeight="15.5" x14ac:dyDescent="0.35"/>
  <cols>
    <col min="1" max="1" width="17" style="117" customWidth="1"/>
    <col min="2" max="2" width="16.1796875" style="117" customWidth="1"/>
    <col min="3" max="3" width="24.1796875" style="117" customWidth="1"/>
    <col min="4" max="4" width="24.54296875" style="117" customWidth="1"/>
    <col min="5" max="253" width="8.7265625" style="117"/>
    <col min="254" max="254" width="12" style="117" customWidth="1"/>
    <col min="255" max="255" width="16.1796875" style="117" customWidth="1"/>
    <col min="256" max="256" width="26.453125" style="117" customWidth="1"/>
    <col min="257" max="257" width="4.54296875" style="117" customWidth="1"/>
    <col min="258" max="258" width="17.26953125" style="117" customWidth="1"/>
    <col min="259" max="509" width="8.7265625" style="117"/>
    <col min="510" max="510" width="12" style="117" customWidth="1"/>
    <col min="511" max="511" width="16.1796875" style="117" customWidth="1"/>
    <col min="512" max="512" width="26.453125" style="117" customWidth="1"/>
    <col min="513" max="513" width="4.54296875" style="117" customWidth="1"/>
    <col min="514" max="514" width="17.26953125" style="117" customWidth="1"/>
    <col min="515" max="765" width="8.7265625" style="117"/>
    <col min="766" max="766" width="12" style="117" customWidth="1"/>
    <col min="767" max="767" width="16.1796875" style="117" customWidth="1"/>
    <col min="768" max="768" width="26.453125" style="117" customWidth="1"/>
    <col min="769" max="769" width="4.54296875" style="117" customWidth="1"/>
    <col min="770" max="770" width="17.26953125" style="117" customWidth="1"/>
    <col min="771" max="1021" width="8.7265625" style="117"/>
    <col min="1022" max="1022" width="12" style="117" customWidth="1"/>
    <col min="1023" max="1023" width="16.1796875" style="117" customWidth="1"/>
    <col min="1024" max="1024" width="26.453125" style="117" customWidth="1"/>
    <col min="1025" max="1025" width="4.54296875" style="117" customWidth="1"/>
    <col min="1026" max="1026" width="17.26953125" style="117" customWidth="1"/>
    <col min="1027" max="1277" width="8.7265625" style="117"/>
    <col min="1278" max="1278" width="12" style="117" customWidth="1"/>
    <col min="1279" max="1279" width="16.1796875" style="117" customWidth="1"/>
    <col min="1280" max="1280" width="26.453125" style="117" customWidth="1"/>
    <col min="1281" max="1281" width="4.54296875" style="117" customWidth="1"/>
    <col min="1282" max="1282" width="17.26953125" style="117" customWidth="1"/>
    <col min="1283" max="1533" width="8.7265625" style="117"/>
    <col min="1534" max="1534" width="12" style="117" customWidth="1"/>
    <col min="1535" max="1535" width="16.1796875" style="117" customWidth="1"/>
    <col min="1536" max="1536" width="26.453125" style="117" customWidth="1"/>
    <col min="1537" max="1537" width="4.54296875" style="117" customWidth="1"/>
    <col min="1538" max="1538" width="17.26953125" style="117" customWidth="1"/>
    <col min="1539" max="1789" width="8.7265625" style="117"/>
    <col min="1790" max="1790" width="12" style="117" customWidth="1"/>
    <col min="1791" max="1791" width="16.1796875" style="117" customWidth="1"/>
    <col min="1792" max="1792" width="26.453125" style="117" customWidth="1"/>
    <col min="1793" max="1793" width="4.54296875" style="117" customWidth="1"/>
    <col min="1794" max="1794" width="17.26953125" style="117" customWidth="1"/>
    <col min="1795" max="2045" width="8.7265625" style="117"/>
    <col min="2046" max="2046" width="12" style="117" customWidth="1"/>
    <col min="2047" max="2047" width="16.1796875" style="117" customWidth="1"/>
    <col min="2048" max="2048" width="26.453125" style="117" customWidth="1"/>
    <col min="2049" max="2049" width="4.54296875" style="117" customWidth="1"/>
    <col min="2050" max="2050" width="17.26953125" style="117" customWidth="1"/>
    <col min="2051" max="2301" width="8.7265625" style="117"/>
    <col min="2302" max="2302" width="12" style="117" customWidth="1"/>
    <col min="2303" max="2303" width="16.1796875" style="117" customWidth="1"/>
    <col min="2304" max="2304" width="26.453125" style="117" customWidth="1"/>
    <col min="2305" max="2305" width="4.54296875" style="117" customWidth="1"/>
    <col min="2306" max="2306" width="17.26953125" style="117" customWidth="1"/>
    <col min="2307" max="2557" width="8.7265625" style="117"/>
    <col min="2558" max="2558" width="12" style="117" customWidth="1"/>
    <col min="2559" max="2559" width="16.1796875" style="117" customWidth="1"/>
    <col min="2560" max="2560" width="26.453125" style="117" customWidth="1"/>
    <col min="2561" max="2561" width="4.54296875" style="117" customWidth="1"/>
    <col min="2562" max="2562" width="17.26953125" style="117" customWidth="1"/>
    <col min="2563" max="2813" width="8.7265625" style="117"/>
    <col min="2814" max="2814" width="12" style="117" customWidth="1"/>
    <col min="2815" max="2815" width="16.1796875" style="117" customWidth="1"/>
    <col min="2816" max="2816" width="26.453125" style="117" customWidth="1"/>
    <col min="2817" max="2817" width="4.54296875" style="117" customWidth="1"/>
    <col min="2818" max="2818" width="17.26953125" style="117" customWidth="1"/>
    <col min="2819" max="3069" width="8.7265625" style="117"/>
    <col min="3070" max="3070" width="12" style="117" customWidth="1"/>
    <col min="3071" max="3071" width="16.1796875" style="117" customWidth="1"/>
    <col min="3072" max="3072" width="26.453125" style="117" customWidth="1"/>
    <col min="3073" max="3073" width="4.54296875" style="117" customWidth="1"/>
    <col min="3074" max="3074" width="17.26953125" style="117" customWidth="1"/>
    <col min="3075" max="3325" width="8.7265625" style="117"/>
    <col min="3326" max="3326" width="12" style="117" customWidth="1"/>
    <col min="3327" max="3327" width="16.1796875" style="117" customWidth="1"/>
    <col min="3328" max="3328" width="26.453125" style="117" customWidth="1"/>
    <col min="3329" max="3329" width="4.54296875" style="117" customWidth="1"/>
    <col min="3330" max="3330" width="17.26953125" style="117" customWidth="1"/>
    <col min="3331" max="3581" width="8.7265625" style="117"/>
    <col min="3582" max="3582" width="12" style="117" customWidth="1"/>
    <col min="3583" max="3583" width="16.1796875" style="117" customWidth="1"/>
    <col min="3584" max="3584" width="26.453125" style="117" customWidth="1"/>
    <col min="3585" max="3585" width="4.54296875" style="117" customWidth="1"/>
    <col min="3586" max="3586" width="17.26953125" style="117" customWidth="1"/>
    <col min="3587" max="3837" width="8.7265625" style="117"/>
    <col min="3838" max="3838" width="12" style="117" customWidth="1"/>
    <col min="3839" max="3839" width="16.1796875" style="117" customWidth="1"/>
    <col min="3840" max="3840" width="26.453125" style="117" customWidth="1"/>
    <col min="3841" max="3841" width="4.54296875" style="117" customWidth="1"/>
    <col min="3842" max="3842" width="17.26953125" style="117" customWidth="1"/>
    <col min="3843" max="4093" width="8.7265625" style="117"/>
    <col min="4094" max="4094" width="12" style="117" customWidth="1"/>
    <col min="4095" max="4095" width="16.1796875" style="117" customWidth="1"/>
    <col min="4096" max="4096" width="26.453125" style="117" customWidth="1"/>
    <col min="4097" max="4097" width="4.54296875" style="117" customWidth="1"/>
    <col min="4098" max="4098" width="17.26953125" style="117" customWidth="1"/>
    <col min="4099" max="4349" width="8.7265625" style="117"/>
    <col min="4350" max="4350" width="12" style="117" customWidth="1"/>
    <col min="4351" max="4351" width="16.1796875" style="117" customWidth="1"/>
    <col min="4352" max="4352" width="26.453125" style="117" customWidth="1"/>
    <col min="4353" max="4353" width="4.54296875" style="117" customWidth="1"/>
    <col min="4354" max="4354" width="17.26953125" style="117" customWidth="1"/>
    <col min="4355" max="4605" width="8.7265625" style="117"/>
    <col min="4606" max="4606" width="12" style="117" customWidth="1"/>
    <col min="4607" max="4607" width="16.1796875" style="117" customWidth="1"/>
    <col min="4608" max="4608" width="26.453125" style="117" customWidth="1"/>
    <col min="4609" max="4609" width="4.54296875" style="117" customWidth="1"/>
    <col min="4610" max="4610" width="17.26953125" style="117" customWidth="1"/>
    <col min="4611" max="4861" width="8.7265625" style="117"/>
    <col min="4862" max="4862" width="12" style="117" customWidth="1"/>
    <col min="4863" max="4863" width="16.1796875" style="117" customWidth="1"/>
    <col min="4864" max="4864" width="26.453125" style="117" customWidth="1"/>
    <col min="4865" max="4865" width="4.54296875" style="117" customWidth="1"/>
    <col min="4866" max="4866" width="17.26953125" style="117" customWidth="1"/>
    <col min="4867" max="5117" width="8.7265625" style="117"/>
    <col min="5118" max="5118" width="12" style="117" customWidth="1"/>
    <col min="5119" max="5119" width="16.1796875" style="117" customWidth="1"/>
    <col min="5120" max="5120" width="26.453125" style="117" customWidth="1"/>
    <col min="5121" max="5121" width="4.54296875" style="117" customWidth="1"/>
    <col min="5122" max="5122" width="17.26953125" style="117" customWidth="1"/>
    <col min="5123" max="5373" width="8.7265625" style="117"/>
    <col min="5374" max="5374" width="12" style="117" customWidth="1"/>
    <col min="5375" max="5375" width="16.1796875" style="117" customWidth="1"/>
    <col min="5376" max="5376" width="26.453125" style="117" customWidth="1"/>
    <col min="5377" max="5377" width="4.54296875" style="117" customWidth="1"/>
    <col min="5378" max="5378" width="17.26953125" style="117" customWidth="1"/>
    <col min="5379" max="5629" width="8.7265625" style="117"/>
    <col min="5630" max="5630" width="12" style="117" customWidth="1"/>
    <col min="5631" max="5631" width="16.1796875" style="117" customWidth="1"/>
    <col min="5632" max="5632" width="26.453125" style="117" customWidth="1"/>
    <col min="5633" max="5633" width="4.54296875" style="117" customWidth="1"/>
    <col min="5634" max="5634" width="17.26953125" style="117" customWidth="1"/>
    <col min="5635" max="5885" width="8.7265625" style="117"/>
    <col min="5886" max="5886" width="12" style="117" customWidth="1"/>
    <col min="5887" max="5887" width="16.1796875" style="117" customWidth="1"/>
    <col min="5888" max="5888" width="26.453125" style="117" customWidth="1"/>
    <col min="5889" max="5889" width="4.54296875" style="117" customWidth="1"/>
    <col min="5890" max="5890" width="17.26953125" style="117" customWidth="1"/>
    <col min="5891" max="6141" width="8.7265625" style="117"/>
    <col min="6142" max="6142" width="12" style="117" customWidth="1"/>
    <col min="6143" max="6143" width="16.1796875" style="117" customWidth="1"/>
    <col min="6144" max="6144" width="26.453125" style="117" customWidth="1"/>
    <col min="6145" max="6145" width="4.54296875" style="117" customWidth="1"/>
    <col min="6146" max="6146" width="17.26953125" style="117" customWidth="1"/>
    <col min="6147" max="6397" width="8.7265625" style="117"/>
    <col min="6398" max="6398" width="12" style="117" customWidth="1"/>
    <col min="6399" max="6399" width="16.1796875" style="117" customWidth="1"/>
    <col min="6400" max="6400" width="26.453125" style="117" customWidth="1"/>
    <col min="6401" max="6401" width="4.54296875" style="117" customWidth="1"/>
    <col min="6402" max="6402" width="17.26953125" style="117" customWidth="1"/>
    <col min="6403" max="6653" width="8.7265625" style="117"/>
    <col min="6654" max="6654" width="12" style="117" customWidth="1"/>
    <col min="6655" max="6655" width="16.1796875" style="117" customWidth="1"/>
    <col min="6656" max="6656" width="26.453125" style="117" customWidth="1"/>
    <col min="6657" max="6657" width="4.54296875" style="117" customWidth="1"/>
    <col min="6658" max="6658" width="17.26953125" style="117" customWidth="1"/>
    <col min="6659" max="6909" width="8.7265625" style="117"/>
    <col min="6910" max="6910" width="12" style="117" customWidth="1"/>
    <col min="6911" max="6911" width="16.1796875" style="117" customWidth="1"/>
    <col min="6912" max="6912" width="26.453125" style="117" customWidth="1"/>
    <col min="6913" max="6913" width="4.54296875" style="117" customWidth="1"/>
    <col min="6914" max="6914" width="17.26953125" style="117" customWidth="1"/>
    <col min="6915" max="7165" width="8.7265625" style="117"/>
    <col min="7166" max="7166" width="12" style="117" customWidth="1"/>
    <col min="7167" max="7167" width="16.1796875" style="117" customWidth="1"/>
    <col min="7168" max="7168" width="26.453125" style="117" customWidth="1"/>
    <col min="7169" max="7169" width="4.54296875" style="117" customWidth="1"/>
    <col min="7170" max="7170" width="17.26953125" style="117" customWidth="1"/>
    <col min="7171" max="7421" width="8.7265625" style="117"/>
    <col min="7422" max="7422" width="12" style="117" customWidth="1"/>
    <col min="7423" max="7423" width="16.1796875" style="117" customWidth="1"/>
    <col min="7424" max="7424" width="26.453125" style="117" customWidth="1"/>
    <col min="7425" max="7425" width="4.54296875" style="117" customWidth="1"/>
    <col min="7426" max="7426" width="17.26953125" style="117" customWidth="1"/>
    <col min="7427" max="7677" width="8.7265625" style="117"/>
    <col min="7678" max="7678" width="12" style="117" customWidth="1"/>
    <col min="7679" max="7679" width="16.1796875" style="117" customWidth="1"/>
    <col min="7680" max="7680" width="26.453125" style="117" customWidth="1"/>
    <col min="7681" max="7681" width="4.54296875" style="117" customWidth="1"/>
    <col min="7682" max="7682" width="17.26953125" style="117" customWidth="1"/>
    <col min="7683" max="7933" width="8.7265625" style="117"/>
    <col min="7934" max="7934" width="12" style="117" customWidth="1"/>
    <col min="7935" max="7935" width="16.1796875" style="117" customWidth="1"/>
    <col min="7936" max="7936" width="26.453125" style="117" customWidth="1"/>
    <col min="7937" max="7937" width="4.54296875" style="117" customWidth="1"/>
    <col min="7938" max="7938" width="17.26953125" style="117" customWidth="1"/>
    <col min="7939" max="8189" width="8.7265625" style="117"/>
    <col min="8190" max="8190" width="12" style="117" customWidth="1"/>
    <col min="8191" max="8191" width="16.1796875" style="117" customWidth="1"/>
    <col min="8192" max="8192" width="26.453125" style="117" customWidth="1"/>
    <col min="8193" max="8193" width="4.54296875" style="117" customWidth="1"/>
    <col min="8194" max="8194" width="17.26953125" style="117" customWidth="1"/>
    <col min="8195" max="8445" width="8.7265625" style="117"/>
    <col min="8446" max="8446" width="12" style="117" customWidth="1"/>
    <col min="8447" max="8447" width="16.1796875" style="117" customWidth="1"/>
    <col min="8448" max="8448" width="26.453125" style="117" customWidth="1"/>
    <col min="8449" max="8449" width="4.54296875" style="117" customWidth="1"/>
    <col min="8450" max="8450" width="17.26953125" style="117" customWidth="1"/>
    <col min="8451" max="8701" width="8.7265625" style="117"/>
    <col min="8702" max="8702" width="12" style="117" customWidth="1"/>
    <col min="8703" max="8703" width="16.1796875" style="117" customWidth="1"/>
    <col min="8704" max="8704" width="26.453125" style="117" customWidth="1"/>
    <col min="8705" max="8705" width="4.54296875" style="117" customWidth="1"/>
    <col min="8706" max="8706" width="17.26953125" style="117" customWidth="1"/>
    <col min="8707" max="8957" width="8.7265625" style="117"/>
    <col min="8958" max="8958" width="12" style="117" customWidth="1"/>
    <col min="8959" max="8959" width="16.1796875" style="117" customWidth="1"/>
    <col min="8960" max="8960" width="26.453125" style="117" customWidth="1"/>
    <col min="8961" max="8961" width="4.54296875" style="117" customWidth="1"/>
    <col min="8962" max="8962" width="17.26953125" style="117" customWidth="1"/>
    <col min="8963" max="9213" width="8.7265625" style="117"/>
    <col min="9214" max="9214" width="12" style="117" customWidth="1"/>
    <col min="9215" max="9215" width="16.1796875" style="117" customWidth="1"/>
    <col min="9216" max="9216" width="26.453125" style="117" customWidth="1"/>
    <col min="9217" max="9217" width="4.54296875" style="117" customWidth="1"/>
    <col min="9218" max="9218" width="17.26953125" style="117" customWidth="1"/>
    <col min="9219" max="9469" width="8.7265625" style="117"/>
    <col min="9470" max="9470" width="12" style="117" customWidth="1"/>
    <col min="9471" max="9471" width="16.1796875" style="117" customWidth="1"/>
    <col min="9472" max="9472" width="26.453125" style="117" customWidth="1"/>
    <col min="9473" max="9473" width="4.54296875" style="117" customWidth="1"/>
    <col min="9474" max="9474" width="17.26953125" style="117" customWidth="1"/>
    <col min="9475" max="9725" width="8.7265625" style="117"/>
    <col min="9726" max="9726" width="12" style="117" customWidth="1"/>
    <col min="9727" max="9727" width="16.1796875" style="117" customWidth="1"/>
    <col min="9728" max="9728" width="26.453125" style="117" customWidth="1"/>
    <col min="9729" max="9729" width="4.54296875" style="117" customWidth="1"/>
    <col min="9730" max="9730" width="17.26953125" style="117" customWidth="1"/>
    <col min="9731" max="9981" width="8.7265625" style="117"/>
    <col min="9982" max="9982" width="12" style="117" customWidth="1"/>
    <col min="9983" max="9983" width="16.1796875" style="117" customWidth="1"/>
    <col min="9984" max="9984" width="26.453125" style="117" customWidth="1"/>
    <col min="9985" max="9985" width="4.54296875" style="117" customWidth="1"/>
    <col min="9986" max="9986" width="17.26953125" style="117" customWidth="1"/>
    <col min="9987" max="10237" width="8.7265625" style="117"/>
    <col min="10238" max="10238" width="12" style="117" customWidth="1"/>
    <col min="10239" max="10239" width="16.1796875" style="117" customWidth="1"/>
    <col min="10240" max="10240" width="26.453125" style="117" customWidth="1"/>
    <col min="10241" max="10241" width="4.54296875" style="117" customWidth="1"/>
    <col min="10242" max="10242" width="17.26953125" style="117" customWidth="1"/>
    <col min="10243" max="10493" width="8.7265625" style="117"/>
    <col min="10494" max="10494" width="12" style="117" customWidth="1"/>
    <col min="10495" max="10495" width="16.1796875" style="117" customWidth="1"/>
    <col min="10496" max="10496" width="26.453125" style="117" customWidth="1"/>
    <col min="10497" max="10497" width="4.54296875" style="117" customWidth="1"/>
    <col min="10498" max="10498" width="17.26953125" style="117" customWidth="1"/>
    <col min="10499" max="10749" width="8.7265625" style="117"/>
    <col min="10750" max="10750" width="12" style="117" customWidth="1"/>
    <col min="10751" max="10751" width="16.1796875" style="117" customWidth="1"/>
    <col min="10752" max="10752" width="26.453125" style="117" customWidth="1"/>
    <col min="10753" max="10753" width="4.54296875" style="117" customWidth="1"/>
    <col min="10754" max="10754" width="17.26953125" style="117" customWidth="1"/>
    <col min="10755" max="11005" width="8.7265625" style="117"/>
    <col min="11006" max="11006" width="12" style="117" customWidth="1"/>
    <col min="11007" max="11007" width="16.1796875" style="117" customWidth="1"/>
    <col min="11008" max="11008" width="26.453125" style="117" customWidth="1"/>
    <col min="11009" max="11009" width="4.54296875" style="117" customWidth="1"/>
    <col min="11010" max="11010" width="17.26953125" style="117" customWidth="1"/>
    <col min="11011" max="11261" width="8.7265625" style="117"/>
    <col min="11262" max="11262" width="12" style="117" customWidth="1"/>
    <col min="11263" max="11263" width="16.1796875" style="117" customWidth="1"/>
    <col min="11264" max="11264" width="26.453125" style="117" customWidth="1"/>
    <col min="11265" max="11265" width="4.54296875" style="117" customWidth="1"/>
    <col min="11266" max="11266" width="17.26953125" style="117" customWidth="1"/>
    <col min="11267" max="11517" width="8.7265625" style="117"/>
    <col min="11518" max="11518" width="12" style="117" customWidth="1"/>
    <col min="11519" max="11519" width="16.1796875" style="117" customWidth="1"/>
    <col min="11520" max="11520" width="26.453125" style="117" customWidth="1"/>
    <col min="11521" max="11521" width="4.54296875" style="117" customWidth="1"/>
    <col min="11522" max="11522" width="17.26953125" style="117" customWidth="1"/>
    <col min="11523" max="11773" width="8.7265625" style="117"/>
    <col min="11774" max="11774" width="12" style="117" customWidth="1"/>
    <col min="11775" max="11775" width="16.1796875" style="117" customWidth="1"/>
    <col min="11776" max="11776" width="26.453125" style="117" customWidth="1"/>
    <col min="11777" max="11777" width="4.54296875" style="117" customWidth="1"/>
    <col min="11778" max="11778" width="17.26953125" style="117" customWidth="1"/>
    <col min="11779" max="12029" width="8.7265625" style="117"/>
    <col min="12030" max="12030" width="12" style="117" customWidth="1"/>
    <col min="12031" max="12031" width="16.1796875" style="117" customWidth="1"/>
    <col min="12032" max="12032" width="26.453125" style="117" customWidth="1"/>
    <col min="12033" max="12033" width="4.54296875" style="117" customWidth="1"/>
    <col min="12034" max="12034" width="17.26953125" style="117" customWidth="1"/>
    <col min="12035" max="12285" width="8.7265625" style="117"/>
    <col min="12286" max="12286" width="12" style="117" customWidth="1"/>
    <col min="12287" max="12287" width="16.1796875" style="117" customWidth="1"/>
    <col min="12288" max="12288" width="26.453125" style="117" customWidth="1"/>
    <col min="12289" max="12289" width="4.54296875" style="117" customWidth="1"/>
    <col min="12290" max="12290" width="17.26953125" style="117" customWidth="1"/>
    <col min="12291" max="12541" width="8.7265625" style="117"/>
    <col min="12542" max="12542" width="12" style="117" customWidth="1"/>
    <col min="12543" max="12543" width="16.1796875" style="117" customWidth="1"/>
    <col min="12544" max="12544" width="26.453125" style="117" customWidth="1"/>
    <col min="12545" max="12545" width="4.54296875" style="117" customWidth="1"/>
    <col min="12546" max="12546" width="17.26953125" style="117" customWidth="1"/>
    <col min="12547" max="12797" width="8.7265625" style="117"/>
    <col min="12798" max="12798" width="12" style="117" customWidth="1"/>
    <col min="12799" max="12799" width="16.1796875" style="117" customWidth="1"/>
    <col min="12800" max="12800" width="26.453125" style="117" customWidth="1"/>
    <col min="12801" max="12801" width="4.54296875" style="117" customWidth="1"/>
    <col min="12802" max="12802" width="17.26953125" style="117" customWidth="1"/>
    <col min="12803" max="13053" width="8.7265625" style="117"/>
    <col min="13054" max="13054" width="12" style="117" customWidth="1"/>
    <col min="13055" max="13055" width="16.1796875" style="117" customWidth="1"/>
    <col min="13056" max="13056" width="26.453125" style="117" customWidth="1"/>
    <col min="13057" max="13057" width="4.54296875" style="117" customWidth="1"/>
    <col min="13058" max="13058" width="17.26953125" style="117" customWidth="1"/>
    <col min="13059" max="13309" width="8.7265625" style="117"/>
    <col min="13310" max="13310" width="12" style="117" customWidth="1"/>
    <col min="13311" max="13311" width="16.1796875" style="117" customWidth="1"/>
    <col min="13312" max="13312" width="26.453125" style="117" customWidth="1"/>
    <col min="13313" max="13313" width="4.54296875" style="117" customWidth="1"/>
    <col min="13314" max="13314" width="17.26953125" style="117" customWidth="1"/>
    <col min="13315" max="13565" width="8.7265625" style="117"/>
    <col min="13566" max="13566" width="12" style="117" customWidth="1"/>
    <col min="13567" max="13567" width="16.1796875" style="117" customWidth="1"/>
    <col min="13568" max="13568" width="26.453125" style="117" customWidth="1"/>
    <col min="13569" max="13569" width="4.54296875" style="117" customWidth="1"/>
    <col min="13570" max="13570" width="17.26953125" style="117" customWidth="1"/>
    <col min="13571" max="13821" width="8.7265625" style="117"/>
    <col min="13822" max="13822" width="12" style="117" customWidth="1"/>
    <col min="13823" max="13823" width="16.1796875" style="117" customWidth="1"/>
    <col min="13824" max="13824" width="26.453125" style="117" customWidth="1"/>
    <col min="13825" max="13825" width="4.54296875" style="117" customWidth="1"/>
    <col min="13826" max="13826" width="17.26953125" style="117" customWidth="1"/>
    <col min="13827" max="14077" width="8.7265625" style="117"/>
    <col min="14078" max="14078" width="12" style="117" customWidth="1"/>
    <col min="14079" max="14079" width="16.1796875" style="117" customWidth="1"/>
    <col min="14080" max="14080" width="26.453125" style="117" customWidth="1"/>
    <col min="14081" max="14081" width="4.54296875" style="117" customWidth="1"/>
    <col min="14082" max="14082" width="17.26953125" style="117" customWidth="1"/>
    <col min="14083" max="14333" width="8.7265625" style="117"/>
    <col min="14334" max="14334" width="12" style="117" customWidth="1"/>
    <col min="14335" max="14335" width="16.1796875" style="117" customWidth="1"/>
    <col min="14336" max="14336" width="26.453125" style="117" customWidth="1"/>
    <col min="14337" max="14337" width="4.54296875" style="117" customWidth="1"/>
    <col min="14338" max="14338" width="17.26953125" style="117" customWidth="1"/>
    <col min="14339" max="14589" width="8.7265625" style="117"/>
    <col min="14590" max="14590" width="12" style="117" customWidth="1"/>
    <col min="14591" max="14591" width="16.1796875" style="117" customWidth="1"/>
    <col min="14592" max="14592" width="26.453125" style="117" customWidth="1"/>
    <col min="14593" max="14593" width="4.54296875" style="117" customWidth="1"/>
    <col min="14594" max="14594" width="17.26953125" style="117" customWidth="1"/>
    <col min="14595" max="14845" width="8.7265625" style="117"/>
    <col min="14846" max="14846" width="12" style="117" customWidth="1"/>
    <col min="14847" max="14847" width="16.1796875" style="117" customWidth="1"/>
    <col min="14848" max="14848" width="26.453125" style="117" customWidth="1"/>
    <col min="14849" max="14849" width="4.54296875" style="117" customWidth="1"/>
    <col min="14850" max="14850" width="17.26953125" style="117" customWidth="1"/>
    <col min="14851" max="15101" width="8.7265625" style="117"/>
    <col min="15102" max="15102" width="12" style="117" customWidth="1"/>
    <col min="15103" max="15103" width="16.1796875" style="117" customWidth="1"/>
    <col min="15104" max="15104" width="26.453125" style="117" customWidth="1"/>
    <col min="15105" max="15105" width="4.54296875" style="117" customWidth="1"/>
    <col min="15106" max="15106" width="17.26953125" style="117" customWidth="1"/>
    <col min="15107" max="15357" width="8.7265625" style="117"/>
    <col min="15358" max="15358" width="12" style="117" customWidth="1"/>
    <col min="15359" max="15359" width="16.1796875" style="117" customWidth="1"/>
    <col min="15360" max="15360" width="26.453125" style="117" customWidth="1"/>
    <col min="15361" max="15361" width="4.54296875" style="117" customWidth="1"/>
    <col min="15362" max="15362" width="17.26953125" style="117" customWidth="1"/>
    <col min="15363" max="15613" width="8.7265625" style="117"/>
    <col min="15614" max="15614" width="12" style="117" customWidth="1"/>
    <col min="15615" max="15615" width="16.1796875" style="117" customWidth="1"/>
    <col min="15616" max="15616" width="26.453125" style="117" customWidth="1"/>
    <col min="15617" max="15617" width="4.54296875" style="117" customWidth="1"/>
    <col min="15618" max="15618" width="17.26953125" style="117" customWidth="1"/>
    <col min="15619" max="15869" width="8.7265625" style="117"/>
    <col min="15870" max="15870" width="12" style="117" customWidth="1"/>
    <col min="15871" max="15871" width="16.1796875" style="117" customWidth="1"/>
    <col min="15872" max="15872" width="26.453125" style="117" customWidth="1"/>
    <col min="15873" max="15873" width="4.54296875" style="117" customWidth="1"/>
    <col min="15874" max="15874" width="17.26953125" style="117" customWidth="1"/>
    <col min="15875" max="16125" width="8.7265625" style="117"/>
    <col min="16126" max="16126" width="12" style="117" customWidth="1"/>
    <col min="16127" max="16127" width="16.1796875" style="117" customWidth="1"/>
    <col min="16128" max="16128" width="26.453125" style="117" customWidth="1"/>
    <col min="16129" max="16129" width="4.54296875" style="117" customWidth="1"/>
    <col min="16130" max="16130" width="17.26953125" style="117" customWidth="1"/>
    <col min="16131" max="16384" width="8.7265625" style="117"/>
  </cols>
  <sheetData>
    <row r="1" spans="1:4" x14ac:dyDescent="0.35">
      <c r="A1" s="116" t="s">
        <v>224</v>
      </c>
    </row>
    <row r="2" spans="1:4" x14ac:dyDescent="0.35">
      <c r="A2" s="116" t="s">
        <v>225</v>
      </c>
      <c r="B2" s="116"/>
      <c r="C2" s="116"/>
    </row>
    <row r="4" spans="1:4" ht="44.25" customHeight="1" x14ac:dyDescent="0.35">
      <c r="A4" s="118" t="s">
        <v>226</v>
      </c>
      <c r="B4" s="118" t="s">
        <v>5</v>
      </c>
      <c r="C4" s="118"/>
      <c r="D4" s="118" t="s">
        <v>227</v>
      </c>
    </row>
    <row r="6" spans="1:4" ht="18.75" customHeight="1" x14ac:dyDescent="0.35">
      <c r="A6" s="119" t="s">
        <v>228</v>
      </c>
      <c r="B6" s="120" t="s">
        <v>229</v>
      </c>
      <c r="C6" s="119"/>
      <c r="D6" s="121" t="s">
        <v>230</v>
      </c>
    </row>
    <row r="7" spans="1:4" x14ac:dyDescent="0.35">
      <c r="D7" s="122"/>
    </row>
    <row r="8" spans="1:4" x14ac:dyDescent="0.35">
      <c r="A8" s="117" t="s">
        <v>231</v>
      </c>
      <c r="B8" s="117" t="s">
        <v>232</v>
      </c>
      <c r="D8" s="121" t="s">
        <v>230</v>
      </c>
    </row>
    <row r="9" spans="1:4" x14ac:dyDescent="0.35">
      <c r="D9" s="122"/>
    </row>
    <row r="10" spans="1:4" x14ac:dyDescent="0.35">
      <c r="A10" s="117" t="s">
        <v>233</v>
      </c>
      <c r="B10" s="117" t="s">
        <v>111</v>
      </c>
      <c r="D10" s="121" t="s">
        <v>230</v>
      </c>
    </row>
    <row r="11" spans="1:4" x14ac:dyDescent="0.35">
      <c r="D11" s="122"/>
    </row>
    <row r="12" spans="1:4" x14ac:dyDescent="0.35">
      <c r="A12" s="117" t="s">
        <v>234</v>
      </c>
      <c r="B12" s="117" t="s">
        <v>235</v>
      </c>
      <c r="D12" s="121" t="s">
        <v>230</v>
      </c>
    </row>
    <row r="13" spans="1:4" x14ac:dyDescent="0.35">
      <c r="D13" s="122"/>
    </row>
    <row r="14" spans="1:4" x14ac:dyDescent="0.35">
      <c r="A14" s="117" t="s">
        <v>236</v>
      </c>
      <c r="B14" s="117" t="s">
        <v>237</v>
      </c>
      <c r="D14" s="121" t="s">
        <v>230</v>
      </c>
    </row>
    <row r="15" spans="1:4" x14ac:dyDescent="0.35">
      <c r="A15" s="123"/>
      <c r="B15" s="123"/>
      <c r="C15" s="123"/>
      <c r="D15" s="124"/>
    </row>
    <row r="16" spans="1:4" s="116" customFormat="1" ht="28.5" customHeight="1" x14ac:dyDescent="0.35">
      <c r="A16" s="116" t="s">
        <v>238</v>
      </c>
      <c r="C16" s="125"/>
      <c r="D16" s="126" t="s">
        <v>230</v>
      </c>
    </row>
    <row r="17" spans="1:4" s="116" customFormat="1" ht="24" customHeight="1" x14ac:dyDescent="0.35">
      <c r="C17" s="127"/>
      <c r="D17" s="126"/>
    </row>
    <row r="18" spans="1:4" x14ac:dyDescent="0.35">
      <c r="A18" s="117" t="s">
        <v>239</v>
      </c>
      <c r="C18" s="128"/>
      <c r="D18" s="122" t="s">
        <v>230</v>
      </c>
    </row>
    <row r="19" spans="1:4" x14ac:dyDescent="0.35">
      <c r="A19" s="123"/>
      <c r="B19" s="123"/>
      <c r="C19" s="129"/>
      <c r="D19" s="130"/>
    </row>
    <row r="20" spans="1:4" s="116" customFormat="1" ht="28.5" customHeight="1" x14ac:dyDescent="0.35">
      <c r="A20" s="116" t="s">
        <v>238</v>
      </c>
      <c r="C20" s="125"/>
      <c r="D20" s="126" t="s">
        <v>230</v>
      </c>
    </row>
    <row r="21" spans="1:4" s="116" customFormat="1" ht="24" customHeight="1" x14ac:dyDescent="0.35">
      <c r="C21" s="127"/>
      <c r="D21" s="126"/>
    </row>
    <row r="22" spans="1:4" x14ac:dyDescent="0.35">
      <c r="A22" s="117" t="s">
        <v>240</v>
      </c>
      <c r="C22" s="128"/>
      <c r="D22" s="122" t="s">
        <v>230</v>
      </c>
    </row>
    <row r="23" spans="1:4" x14ac:dyDescent="0.35">
      <c r="A23" s="123"/>
      <c r="B23" s="123"/>
      <c r="C23" s="129"/>
      <c r="D23" s="130"/>
    </row>
    <row r="24" spans="1:4" s="116" customFormat="1" ht="28.5" customHeight="1" x14ac:dyDescent="0.35">
      <c r="A24" s="116" t="s">
        <v>241</v>
      </c>
      <c r="C24" s="125"/>
      <c r="D24" s="126" t="s">
        <v>230</v>
      </c>
    </row>
    <row r="25" spans="1:4" x14ac:dyDescent="0.35">
      <c r="C25" s="128"/>
      <c r="D25" s="122"/>
    </row>
    <row r="26" spans="1:4" x14ac:dyDescent="0.35">
      <c r="A26" s="117" t="s">
        <v>242</v>
      </c>
      <c r="C26" s="128"/>
      <c r="D26" s="122" t="s">
        <v>230</v>
      </c>
    </row>
    <row r="27" spans="1:4" x14ac:dyDescent="0.35">
      <c r="A27" s="123"/>
      <c r="B27" s="123"/>
      <c r="C27" s="129"/>
      <c r="D27" s="130"/>
    </row>
    <row r="28" spans="1:4" x14ac:dyDescent="0.35">
      <c r="A28" s="116" t="s">
        <v>243</v>
      </c>
      <c r="C28" s="128"/>
      <c r="D28" s="126" t="s">
        <v>230</v>
      </c>
    </row>
    <row r="29" spans="1:4" ht="16" thickBot="1" x14ac:dyDescent="0.4">
      <c r="A29" s="131" t="s">
        <v>244</v>
      </c>
      <c r="B29" s="131"/>
      <c r="C29" s="132"/>
      <c r="D29" s="133"/>
    </row>
    <row r="30" spans="1:4" ht="16" thickTop="1" x14ac:dyDescent="0.35">
      <c r="D30" s="134"/>
    </row>
    <row r="33" spans="1:3" x14ac:dyDescent="0.35">
      <c r="B33" s="117" t="s">
        <v>245</v>
      </c>
      <c r="C33" s="135"/>
    </row>
    <row r="35" spans="1:3" x14ac:dyDescent="0.35">
      <c r="B35" s="117" t="s">
        <v>246</v>
      </c>
    </row>
    <row r="36" spans="1:3" x14ac:dyDescent="0.35">
      <c r="B36" s="117" t="s">
        <v>247</v>
      </c>
      <c r="C36" s="135"/>
    </row>
    <row r="39" spans="1:3" x14ac:dyDescent="0.35">
      <c r="B39" s="117" t="s">
        <v>248</v>
      </c>
      <c r="C39" s="135"/>
    </row>
    <row r="42" spans="1:3" x14ac:dyDescent="0.35">
      <c r="A42" s="136"/>
    </row>
  </sheetData>
  <pageMargins left="0.70866141732283472" right="0.70866141732283472" top="0.74803149606299213" bottom="0.74803149606299213" header="0.31496062992125984" footer="0.31496062992125984"/>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929CF43208D514E8C4C526390F92C4C" ma:contentTypeVersion="16" ma:contentTypeDescription="Create a new document." ma:contentTypeScope="" ma:versionID="f4fef3f0ca183faec0efb1da599e595f">
  <xsd:schema xmlns:xsd="http://www.w3.org/2001/XMLSchema" xmlns:xs="http://www.w3.org/2001/XMLSchema" xmlns:p="http://schemas.microsoft.com/office/2006/metadata/properties" xmlns:ns1="http://schemas.microsoft.com/sharepoint/v3" xmlns:ns2="c4320b35-9616-40d5-b0ee-e7c5c06511ec" xmlns:ns3="af6246f8-4cc0-4c65-b73d-fc7bf6e4d97d" xmlns:ns4="http://schemas.microsoft.com/sharepoint/v4" targetNamespace="http://schemas.microsoft.com/office/2006/metadata/properties" ma:root="true" ma:fieldsID="c9131fa69431bd474afd4940de9c32eb" ns1:_="" ns2:_="" ns3:_="" ns4:_="">
    <xsd:import namespace="http://schemas.microsoft.com/sharepoint/v3"/>
    <xsd:import namespace="c4320b35-9616-40d5-b0ee-e7c5c06511ec"/>
    <xsd:import namespace="af6246f8-4cc0-4c65-b73d-fc7bf6e4d97d"/>
    <xsd:import namespace="http://schemas.microsoft.com/sharepoint/v4"/>
    <xsd:element name="properties">
      <xsd:complexType>
        <xsd:sequence>
          <xsd:element name="documentManagement">
            <xsd:complexType>
              <xsd:all>
                <xsd:element ref="ns2:_dlc_DocId" minOccurs="0"/>
                <xsd:element ref="ns2:_dlc_DocIdUrl" minOccurs="0"/>
                <xsd:element ref="ns2:_dlc_DocIdPersistId" minOccurs="0"/>
                <xsd:element ref="ns3:CWRMItemUniqueId" minOccurs="0"/>
                <xsd:element ref="ns3:CWRMItemRecordState" minOccurs="0"/>
                <xsd:element ref="ns3:CWRMItemRecordCategory" minOccurs="0"/>
                <xsd:element ref="ns3:CWRMItemRecordClassificationTaxHTField0" minOccurs="0"/>
                <xsd:element ref="ns2:TaxCatchAll" minOccurs="0"/>
                <xsd:element ref="ns2:TaxCatchAllLabel" minOccurs="0"/>
                <xsd:element ref="ns3:CWRMItemRecordStatus" minOccurs="0"/>
                <xsd:element ref="ns3:CWRMItemRecordDeclaredDate" minOccurs="0"/>
                <xsd:element ref="ns3:CWRMItemRecordVital" minOccurs="0"/>
                <xsd:element ref="ns3:CWRMItemRecordData" minOccurs="0"/>
                <xsd:element ref="ns4:IconOverlay" minOccurs="0"/>
                <xsd:element ref="ns1:_vti_ItemDeclaredRecord" minOccurs="0"/>
                <xsd:element ref="ns1:_vti_ItemHoldRecordStatus" minOccurs="0"/>
                <xsd:element ref="ns1:_dlc_ExpireDateSaved" minOccurs="0"/>
                <xsd:element ref="ns1:_dlc_ExpireDate" minOccurs="0"/>
                <xsd:element ref="ns1:_dlc_Exempt" minOccurs="0"/>
                <xsd:element ref="ns3: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DeclaredRecord" ma:index="23" nillable="true" ma:displayName="Declared Record" ma:hidden="true" ma:internalName="_vti_ItemDeclaredRecord" ma:readOnly="true">
      <xsd:simpleType>
        <xsd:restriction base="dms:DateTime"/>
      </xsd:simpleType>
    </xsd:element>
    <xsd:element name="_vti_ItemHoldRecordStatus" ma:index="24" nillable="true" ma:displayName="Hold and Record Status" ma:decimals="0" ma:description="" ma:hidden="true" ma:indexed="true" ma:internalName="_vti_ItemHoldRecordStatus" ma:readOnly="true">
      <xsd:simpleType>
        <xsd:restriction base="dms:Unknown"/>
      </xsd:simpleType>
    </xsd:element>
    <xsd:element name="_dlc_ExpireDateSaved" ma:index="25" nillable="true" ma:displayName="Original Expiration Date" ma:hidden="true" ma:internalName="_dlc_ExpireDateSaved" ma:readOnly="true">
      <xsd:simpleType>
        <xsd:restriction base="dms:DateTime"/>
      </xsd:simpleType>
    </xsd:element>
    <xsd:element name="_dlc_ExpireDate" ma:index="26" nillable="true" ma:displayName="Expiration Date" ma:description="" ma:hidden="true" ma:indexed="true" ma:internalName="_dlc_ExpireDate" ma:readOnly="true">
      <xsd:simpleType>
        <xsd:restriction base="dms:DateTime"/>
      </xsd:simpleType>
    </xsd:element>
    <xsd:element name="_dlc_Exempt" ma:index="27" nillable="true" ma:displayName="Exempt from Policy" ma:hidden="true" ma:internalName="_dlc_Exempt"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4320b35-9616-40d5-b0ee-e7c5c06511e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TaxCatchAll" ma:index="15" nillable="true" ma:displayName="Taxonomy Catch All Column" ma:hidden="true" ma:list="{8bcfbffd-d6a5-4cdb-8f17-70398bd48962}" ma:internalName="TaxCatchAll" ma:showField="CatchAllData" ma:web="af6246f8-4cc0-4c65-b73d-fc7bf6e4d97d">
      <xsd:complexType>
        <xsd:complexContent>
          <xsd:extension base="dms:MultiChoiceLookup">
            <xsd:sequence>
              <xsd:element name="Value" type="dms:Lookup" maxOccurs="unbounded" minOccurs="0" nillable="true"/>
            </xsd:sequence>
          </xsd:extension>
        </xsd:complexContent>
      </xsd:complexType>
    </xsd:element>
    <xsd:element name="TaxCatchAllLabel" ma:index="16" nillable="true" ma:displayName="Taxonomy Catch All Column1" ma:hidden="true" ma:list="{8bcfbffd-d6a5-4cdb-8f17-70398bd48962}" ma:internalName="TaxCatchAllLabel" ma:readOnly="true" ma:showField="CatchAllDataLabel" ma:web="af6246f8-4cc0-4c65-b73d-fc7bf6e4d97d">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af6246f8-4cc0-4c65-b73d-fc7bf6e4d97d" elementFormDefault="qualified">
    <xsd:import namespace="http://schemas.microsoft.com/office/2006/documentManagement/types"/>
    <xsd:import namespace="http://schemas.microsoft.com/office/infopath/2007/PartnerControls"/>
    <xsd:element name="CWRMItemUniqueId" ma:index="11" nillable="true" ma:displayName="Content ID" ma:description="A universally unique identifier assigned to the item." ma:hidden="true" ma:internalName="CWRMItemUniqueId" ma:readOnly="true">
      <xsd:simpleType>
        <xsd:restriction base="dms:Text"/>
      </xsd:simpleType>
    </xsd:element>
    <xsd:element name="CWRMItemRecordState" ma:index="12" nillable="true" ma:displayName="Record State" ma:description="The current state of this item as it pertains to records management." ma:hidden="true" ma:internalName="CWRMItemRecordState" ma:readOnly="true">
      <xsd:simpleType>
        <xsd:restriction base="dms:Text"/>
      </xsd:simpleType>
    </xsd:element>
    <xsd:element name="CWRMItemRecordCategory" ma:index="13" nillable="true" ma:displayName="Record Category" ma:description="Identifies the current record category for the item." ma:hidden="true" ma:internalName="CWRMItemRecordCategory" ma:readOnly="true">
      <xsd:simpleType>
        <xsd:restriction base="dms:Text"/>
      </xsd:simpleType>
    </xsd:element>
    <xsd:element name="CWRMItemRecordClassificationTaxHTField0" ma:index="14" nillable="true" ma:taxonomy="true" ma:internalName="CWRMItemRecordClassificationTaxHTField0" ma:taxonomyFieldName="CWRMItemRecordClassification" ma:displayName="Record Classification" ma:default="" ma:fieldId="{e94be97f-fb02-4deb-9c3d-6d978a059d35}" ma:sspId="00c924ce-569e-4aeb-9872-82a14ebe8f27" ma:termSetId="56e12394-bc56-4b25-9244-9acc82634d64" ma:anchorId="00000000-0000-0000-0000-000000000000" ma:open="false" ma:isKeyword="false">
      <xsd:complexType>
        <xsd:sequence>
          <xsd:element ref="pc:Terms" minOccurs="0" maxOccurs="1"/>
        </xsd:sequence>
      </xsd:complexType>
    </xsd:element>
    <xsd:element name="CWRMItemRecordStatus" ma:index="18" nillable="true" ma:displayName="Record Status" ma:description="The current status of this item as it pertains to records management." ma:hidden="true" ma:internalName="CWRMItemRecordStatus" ma:readOnly="true">
      <xsd:simpleType>
        <xsd:restriction base="dms:Text"/>
      </xsd:simpleType>
    </xsd:element>
    <xsd:element name="CWRMItemRecordDeclaredDate" ma:index="19" nillable="true" ma:displayName="Record Declared Date" ma:description="The date and time that the item was declared a record." ma:hidden="true" ma:internalName="CWRMItemRecordDeclaredDate" ma:readOnly="true">
      <xsd:simpleType>
        <xsd:restriction base="dms:DateTime"/>
      </xsd:simpleType>
    </xsd:element>
    <xsd:element name="CWRMItemRecordVital" ma:index="20" nillable="true" ma:displayName="Record Vital" ma:description="Indicates if this item is considered vital to the organization." ma:hidden="true" ma:internalName="CWRMItemRecordVital" ma:readOnly="true">
      <xsd:simpleType>
        <xsd:restriction base="dms:Boolean"/>
      </xsd:simpleType>
    </xsd:element>
    <xsd:element name="CWRMItemRecordData" ma:index="21" nillable="true" ma:displayName="Record Data" ma:description="Contains system specific record data for the item." ma:hidden="true" ma:internalName="CWRMItemRecordData">
      <xsd:simpleType>
        <xsd:restriction base="dms:Note"/>
      </xsd:simpleType>
    </xsd:element>
    <xsd:element name="SharedWithUsers" ma:index="2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22"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haredContentType xmlns="Microsoft.SharePoint.Taxonomy.ContentTypeSync" SourceId="00c924ce-569e-4aeb-9872-82a14ebe8f27" ContentTypeId="0x0101" PreviousValue="true"/>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Receiver>
    <Name>Collabware CLM Item Unique ID</Name>
    <Synchronization>Synchronous</Synchronization>
    <Type>1</Type>
    <SequenceNumber>1</SequenceNumber>
    <Url/>
    <Assembly>Collabware.SharePoint.RecordsManagement, Version=1.0.0.0, Culture=neutral, PublicKeyToken=801662d3f2b71412</Assembly>
    <Class>Collabware.SharePoint.RecordsManagement.ItemUniqueIdContentTypeReceiver</Class>
    <Data/>
    <Filter/>
  </Receiver>
  <Receiver>
    <Name>Collabware CLM Item Unique ID</Name>
    <Synchronization>Synchronous</Synchronization>
    <Type>10002</Type>
    <SequenceNumber>10500</SequenceNumber>
    <Url/>
    <Assembly>Collabware.SharePoint.RecordsManagement, Version=1.0.0.0, Culture=neutral, PublicKeyToken=801662d3f2b71412</Assembly>
    <Class>Collabware.SharePoint.RecordsManagement.ItemUniqueIdContentTypeReceiver</Class>
    <Data/>
    <Filter/>
  </Receiver>
  <Receiver>
    <Name>Collabware CLM Item Unique ID</Name>
    <Synchronization>Synchronous</Synchronization>
    <Type>10004</Type>
    <SequenceNumber>10501</SequenceNumber>
    <Url/>
    <Assembly>Collabware.SharePoint.RecordsManagement, Version=1.0.0.0, Culture=neutral, PublicKeyToken=801662d3f2b71412</Assembly>
    <Class>Collabware.SharePoint.RecordsManagement.ItemUniqueIdContentTypeReceiver</Class>
    <Data/>
    <Filter/>
  </Receiver>
  <Receiver>
    <Name>Collabware CLM Item Unique ID</Name>
    <Synchronization>Synchronous</Synchronization>
    <Type>10006</Type>
    <SequenceNumber>10502</SequenceNumber>
    <Url/>
    <Assembly>Collabware.SharePoint.RecordsManagement, Version=1.0.0.0, Culture=neutral, PublicKeyToken=801662d3f2b71412</Assembly>
    <Class>Collabware.SharePoint.RecordsManagement.ItemUniqueIdContentTypeReceiver</Class>
    <Data/>
    <Filter/>
  </Receiver>
  <Receiver>
    <Name>Collabware CLM Item Processing</Name>
    <Synchronization>Synchronous</Synchronization>
    <Type>10001</Type>
    <SequenceNumber>12000</SequenceNumber>
    <Url/>
    <Assembly>Collabware.SharePoint.RecordsManagement, Version=1.0.0.0, Culture=neutral, PublicKeyToken=801662d3f2b71412</Assembly>
    <Class>Collabware.SharePoint.RecordsManagement.ItemProcessingContentTypeReceiver</Class>
    <Data/>
    <Filter/>
  </Receiver>
  <Receiver>
    <Name>Collabware CLM Item Processing</Name>
    <Synchronization>Asynchronous</Synchronization>
    <Type>10002</Type>
    <SequenceNumber>12001</SequenceNumber>
    <Url/>
    <Assembly>Collabware.SharePoint.RecordsManagement, Version=1.0.0.0, Culture=neutral, PublicKeyToken=801662d3f2b71412</Assembly>
    <Class>Collabware.SharePoint.RecordsManagement.ItemProcessingContentTypeReceiver</Class>
    <Data/>
    <Filter/>
  </Receiver>
  <Receiver>
    <Name>Collabware CLM Item Processing</Name>
    <Synchronization>Asynchronous</Synchronization>
    <Type>10004</Type>
    <SequenceNumber>12002</SequenceNumber>
    <Url/>
    <Assembly>Collabware.SharePoint.RecordsManagement, Version=1.0.0.0, Culture=neutral, PublicKeyToken=801662d3f2b71412</Assembly>
    <Class>Collabware.SharePoint.RecordsManagement.ItemProcessingContentTypeReceiver</Class>
    <Data/>
    <Filter/>
  </Receiver>
  <Receiver>
    <Name>Collabware CLM Item Processing</Name>
    <Synchronization>Synchronous</Synchronization>
    <Type>3</Type>
    <SequenceNumber>10003</SequenceNumber>
    <Url/>
    <Assembly>Collabware.SharePoint.RecordsManagement, Version=1.0.0.0, Culture=neutral, PublicKeyToken=801662d3f2b71412</Assembly>
    <Class>Collabware.SharePoint.RecordsManagement.ItemProcessingContentTypeReceiver</Class>
    <Data/>
    <Filter/>
  </Receiver>
  <Receiver>
    <Name>Collabware CLM Item Audit</Name>
    <Synchronization>Asynchronous</Synchronization>
    <Type>10001</Type>
    <SequenceNumber>11000</SequenceNumber>
    <Url/>
    <Assembly>Collabware.SharePoint.RecordsManagement, Version=1.0.0.0, Culture=neutral, PublicKeyToken=801662d3f2b71412</Assembly>
    <Class>Collabware.SharePoint.RecordsManagement.ItemAuditContentTypeReceiver</Class>
    <Data/>
    <Filter/>
  </Receiver>
  <Receiver>
    <Name>Collabware CLM Item Audit</Name>
    <Synchronization>Asynchronous</Synchronization>
    <Type>10002</Type>
    <SequenceNumber>11001</SequenceNumber>
    <Url/>
    <Assembly>Collabware.SharePoint.RecordsManagement, Version=1.0.0.0, Culture=neutral, PublicKeyToken=801662d3f2b71412</Assembly>
    <Class>Collabware.SharePoint.RecordsManagement.ItemAuditContentTypeReceiver</Class>
    <Data/>
    <Filter/>
  </Receiver>
  <Receiver>
    <Name>Collabware CLM Item Audit</Name>
    <Synchronization>Asynchronous</Synchronization>
    <Type>10005</Type>
    <SequenceNumber>11002</SequenceNumber>
    <Url/>
    <Assembly>Collabware.SharePoint.RecordsManagement, Version=1.0.0.0, Culture=neutral, PublicKeyToken=801662d3f2b71412</Assembly>
    <Class>Collabware.SharePoint.RecordsManagement.ItemAuditContentTypeReceiver</Class>
    <Data/>
    <Filter/>
  </Receiver>
  <Receiver>
    <Name>Collabware CLM Item Audit</Name>
    <Synchronization>Asynchronous</Synchronization>
    <Type>10006</Type>
    <SequenceNumber>11003</SequenceNumber>
    <Url/>
    <Assembly>Collabware.SharePoint.RecordsManagement, Version=1.0.0.0, Culture=neutral, PublicKeyToken=801662d3f2b71412</Assembly>
    <Class>Collabware.SharePoint.RecordsManagement.ItemAuditContentTypeReceiver</Class>
    <Data/>
    <Filter/>
  </Receiver>
  <Receiver>
    <Name>Collabware CLM Item Audit</Name>
    <Synchronization>Asynchronous</Synchronization>
    <Type>10004</Type>
    <SequenceNumber>11004</SequenceNumber>
    <Url/>
    <Assembly>Collabware.SharePoint.RecordsManagement, Version=1.0.0.0, Culture=neutral, PublicKeyToken=801662d3f2b71412</Assembly>
    <Class>Collabware.SharePoint.RecordsManagement.ItemAuditContentTypeReceiver</Class>
    <Data/>
    <Filter/>
  </Receiver>
  <Receiver>
    <Name>Collabware CLM Item Audit</Name>
    <Synchronization>Synchronous</Synchronization>
    <Type>3</Type>
    <SequenceNumber>11005</SequenceNumber>
    <Url/>
    <Assembly>Collabware.SharePoint.RecordsManagement, Version=1.0.0.0, Culture=neutral, PublicKeyToken=801662d3f2b71412</Assembly>
    <Class>Collabware.SharePoint.RecordsManagement.ItemAuditContentTypeReceiver</Class>
    <Data/>
    <Filter/>
  </Receiver>
  <Receiver>
    <Name>Collabware CLM Item Security</Name>
    <Synchronization>Asynchronous</Synchronization>
    <Type>10002</Type>
    <SequenceNumber>13000</SequenceNumber>
    <Url/>
    <Assembly>Collabware.SharePoint.RecordsManagement, Version=1.0.0.0, Culture=neutral, PublicKeyToken=801662d3f2b71412</Assembly>
    <Class>Collabware.SharePoint.RecordsManagement.ItemSecurityContentTypeReceiver</Class>
    <Data/>
    <Filter/>
  </Receiver>
  <Receiver>
    <Name/>
    <Synchronization>Synchronous</Synchronization>
    <Type>10001</Type>
    <SequenceNumber>1</SequenceNumber>
    <Url/>
    <Assembly>Collabware.SharePoint.RecordsManagement, Version=1.0.0.0, Culture=neutral, PublicKeyToken=801662d3f2b71412</Assembly>
    <Class>Collabware.SharePoint.RecordsManagement.BeforeVerifyItemAddedReceiver</Class>
    <Data/>
    <Filter/>
  </Receiver>
  <Receiver>
    <Name/>
    <Synchronization>Synchronous</Synchronization>
    <Type>10001</Type>
    <SequenceNumber>9000</SequenceNumber>
    <Url/>
    <Assembly>Collabware.SharePoint.RecordsManagement, Version=1.0.0.0, Culture=neutral, PublicKeyToken=801662d3f2b71412</Assembly>
    <Class>Collabware.SharePoint.RecordsManagement.VerifyItemAddedReceiver</Class>
    <Data/>
    <Filter/>
  </Receiver>
</spe:Receivers>
</file>

<file path=customXml/item5.xml><?xml version="1.0" encoding="utf-8"?>
<p:properties xmlns:p="http://schemas.microsoft.com/office/2006/metadata/properties" xmlns:xsi="http://www.w3.org/2001/XMLSchema-instance" xmlns:pc="http://schemas.microsoft.com/office/infopath/2007/PartnerControls">
  <documentManagement>
    <CWRMItemRecordClassificationTaxHTField0 xmlns="af6246f8-4cc0-4c65-b73d-fc7bf6e4d97d">
      <Terms xmlns="http://schemas.microsoft.com/office/infopath/2007/PartnerControls"/>
    </CWRMItemRecordClassificationTaxHTField0>
    <CWRMItemRecordData xmlns="af6246f8-4cc0-4c65-b73d-fc7bf6e4d97d">&lt;?xml version="1.0" encoding="utf-16"?&gt;&lt;RecordData xmlns:xsd="http://www.w3.org/2001/XMLSchema" xmlns:xsi="http://www.w3.org/2001/XMLSchema-instance" CurrentCategoryId="00000000-0000-0000-0000-000000000000" CurrentPolicyId="00000000-0000-0000-0000-000000000000" CurrentStageId="00000000-0000-0000-0000-000000000000" ExecuteStageImmediately="false" IsMovingPhysical="false" IsProcessing="false" OriginalCreatedDate="0001-01-01T00:00:00" OriginalModifiedDate="0001-01-01T00:00:00" ObsoleteDate="0001-01-01T00:00:00" ForceCrawl="false" DocumentSetSyncCount="0" IsPoliciesProcessed="true"&gt;&lt;LastProcessedStageId&gt;00000000-0000-0000-0000-000000000000&lt;/LastProcessedStageId&gt;&lt;LastProcessedDateValue xsi:type="xsd:dateTime"&gt;0001-01-01T00:00:00&lt;/LastProcessedDateValue&gt;&lt;/RecordData&gt;</CWRMItemRecordData>
    <TaxCatchAll xmlns="c4320b35-9616-40d5-b0ee-e7c5c06511ec"/>
    <IconOverlay xmlns="http://schemas.microsoft.com/sharepoint/v4" xsi:nil="true"/>
    <CWRMItemRecordVital xmlns="af6246f8-4cc0-4c65-b73d-fc7bf6e4d97d">false</CWRMItemRecordVital>
    <CWRMItemRecordCategory xmlns="af6246f8-4cc0-4c65-b73d-fc7bf6e4d97d" xsi:nil="true"/>
    <CWRMItemRecordDeclaredDate xmlns="af6246f8-4cc0-4c65-b73d-fc7bf6e4d97d" xsi:nil="true"/>
    <CWRMItemRecordState xmlns="af6246f8-4cc0-4c65-b73d-fc7bf6e4d97d" xsi:nil="true"/>
    <CWRMItemRecordStatus xmlns="af6246f8-4cc0-4c65-b73d-fc7bf6e4d97d" xsi:nil="true"/>
    <CWRMItemUniqueId xmlns="af6246f8-4cc0-4c65-b73d-fc7bf6e4d97d">0000006HL3</CWRMItemUniqueId>
    <_dlc_DocId xmlns="c4320b35-9616-40d5-b0ee-e7c5c06511ec">0000006HL3</_dlc_DocId>
    <_dlc_DocIdUrl xmlns="c4320b35-9616-40d5-b0ee-e7c5c06511ec">
      <Url>https://elidzintranet.elidz.co.za/Finance/SCM/_layouts/15/DocIdRedir.aspx?ID=0000006HL3</Url>
      <Description>0000006HL3</Description>
    </_dlc_DocIdUrl>
    <_vti_ItemHoldRecordStatus xmlns="http://schemas.microsoft.com/sharepoint/v3">0</_vti_ItemHoldRecordStatus>
    <_vti_ItemDeclaredRecord xmlns="http://schemas.microsoft.com/sharepoint/v3" xsi:nil="true"/>
  </documentManagement>
</p:properties>
</file>

<file path=customXml/itemProps1.xml><?xml version="1.0" encoding="utf-8"?>
<ds:datastoreItem xmlns:ds="http://schemas.openxmlformats.org/officeDocument/2006/customXml" ds:itemID="{3C0E17C1-B2E7-49AC-8350-CD70E32AE842}">
  <ds:schemaRefs>
    <ds:schemaRef ds:uri="http://schemas.microsoft.com/sharepoint/v3/contenttype/forms"/>
  </ds:schemaRefs>
</ds:datastoreItem>
</file>

<file path=customXml/itemProps2.xml><?xml version="1.0" encoding="utf-8"?>
<ds:datastoreItem xmlns:ds="http://schemas.openxmlformats.org/officeDocument/2006/customXml" ds:itemID="{D6196BC9-7C0E-4F6C-8A2A-4A30A5FA56A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4320b35-9616-40d5-b0ee-e7c5c06511ec"/>
    <ds:schemaRef ds:uri="af6246f8-4cc0-4c65-b73d-fc7bf6e4d97d"/>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F544A34-D4D7-4445-A7F2-734986EB6322}">
  <ds:schemaRefs>
    <ds:schemaRef ds:uri="Microsoft.SharePoint.Taxonomy.ContentTypeSync"/>
  </ds:schemaRefs>
</ds:datastoreItem>
</file>

<file path=customXml/itemProps4.xml><?xml version="1.0" encoding="utf-8"?>
<ds:datastoreItem xmlns:ds="http://schemas.openxmlformats.org/officeDocument/2006/customXml" ds:itemID="{ECD63ADD-B7F5-497F-A415-2B85ADE1C8AD}">
  <ds:schemaRefs>
    <ds:schemaRef ds:uri="http://schemas.microsoft.com/sharepoint/events"/>
  </ds:schemaRefs>
</ds:datastoreItem>
</file>

<file path=customXml/itemProps5.xml><?xml version="1.0" encoding="utf-8"?>
<ds:datastoreItem xmlns:ds="http://schemas.openxmlformats.org/officeDocument/2006/customXml" ds:itemID="{0A4AF323-87C0-4AFC-A4FF-FB5D9110FBAA}">
  <ds:schemaRefs>
    <ds:schemaRef ds:uri="http://schemas.microsoft.com/office/2006/metadata/properties"/>
    <ds:schemaRef ds:uri="http://schemas.microsoft.com/office/infopath/2007/PartnerControls"/>
    <ds:schemaRef ds:uri="af6246f8-4cc0-4c65-b73d-fc7bf6e4d97d"/>
    <ds:schemaRef ds:uri="c4320b35-9616-40d5-b0ee-e7c5c06511ec"/>
    <ds:schemaRef ds:uri="http://schemas.microsoft.com/sharepoint/v4"/>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Project Estimate</vt:lpstr>
      <vt:lpstr>Summary of BoQ</vt:lpstr>
      <vt:lpstr>'Project Estimate'!Print_Area</vt:lpstr>
      <vt:lpstr>'Summary of BoQ'!Print_Area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2015-06-05T18:17:20Z</dcterms:created>
  <dcterms:modified xsi:type="dcterms:W3CDTF">2023-11-22T11:33:05Z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0x0101002929CF43208D514E8C4C526390F92C4C</vt:lpwstr>
  </property>
  <property fmtid="{D5CDD505-2E9C-101B-9397-08002B2CF9AE}" pid="3" name="_dlc_policyId">
    <vt:lpwstr>/Finance/SCM/Shared Documents</vt:lpwstr>
  </property>
  <property fmtid="{D5CDD505-2E9C-101B-9397-08002B2CF9AE}" pid="4" name="ItemRetentionFormula">
    <vt:lpwstr/>
  </property>
  <property fmtid="{D5CDD505-2E9C-101B-9397-08002B2CF9AE}" pid="5" name="_dlc_DocIdItemGuid">
    <vt:lpwstr>856e720e-a6db-4491-abca-d7acf1f614cf</vt:lpwstr>
  </property>
</Properties>
</file>